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тационар" sheetId="1" r:id="rId1"/>
    <sheet name="поликлиника" sheetId="2" r:id="rId2"/>
    <sheet name="амбулатории" sheetId="3" r:id="rId3"/>
    <sheet name="шт." sheetId="4" r:id="rId4"/>
    <sheet name="Лист2" sheetId="5" r:id="rId5"/>
  </sheets>
  <definedNames>
    <definedName name="_xlnm.Print_Area" localSheetId="2">амбулатории!$A$1:$B$31</definedName>
    <definedName name="_xlnm.Print_Area" localSheetId="1">поликлиника!$A$1:$B$73</definedName>
    <definedName name="_xlnm.Print_Area" localSheetId="0">стационар!$A$1:$B$73</definedName>
  </definedNames>
  <calcPr calcId="125725"/>
</workbook>
</file>

<file path=xl/calcChain.xml><?xml version="1.0" encoding="utf-8"?>
<calcChain xmlns="http://schemas.openxmlformats.org/spreadsheetml/2006/main">
  <c r="F67" i="1"/>
  <c r="C69"/>
  <c r="D38" i="2"/>
  <c r="J26"/>
  <c r="F55"/>
  <c r="E55"/>
  <c r="D55"/>
  <c r="K552" i="4"/>
  <c r="L551"/>
  <c r="M550"/>
  <c r="N549"/>
  <c r="K546"/>
  <c r="E546"/>
  <c r="L545"/>
  <c r="F545"/>
  <c r="M544"/>
  <c r="G544"/>
  <c r="N543"/>
  <c r="H543"/>
  <c r="N540"/>
  <c r="M540"/>
  <c r="L540"/>
  <c r="K540"/>
  <c r="J540"/>
  <c r="I540"/>
  <c r="H540"/>
  <c r="G540"/>
  <c r="F540"/>
  <c r="E540"/>
  <c r="D540"/>
  <c r="AA539"/>
  <c r="C539"/>
  <c r="O539" s="1"/>
  <c r="AG539" s="1"/>
  <c r="C538"/>
  <c r="Z537"/>
  <c r="O537"/>
  <c r="N534"/>
  <c r="M534"/>
  <c r="L534"/>
  <c r="K534"/>
  <c r="J534"/>
  <c r="I534"/>
  <c r="H534"/>
  <c r="G534"/>
  <c r="F534"/>
  <c r="E534"/>
  <c r="D534"/>
  <c r="O533"/>
  <c r="O532"/>
  <c r="AB531"/>
  <c r="V531"/>
  <c r="O531"/>
  <c r="AH531" s="1"/>
  <c r="C530"/>
  <c r="C534" s="1"/>
  <c r="AA529"/>
  <c r="U529"/>
  <c r="O529"/>
  <c r="O528"/>
  <c r="O527"/>
  <c r="O526"/>
  <c r="O525"/>
  <c r="O524"/>
  <c r="O523"/>
  <c r="AF522"/>
  <c r="Z522"/>
  <c r="T522"/>
  <c r="O522"/>
  <c r="O521"/>
  <c r="A521"/>
  <c r="A522" s="1"/>
  <c r="A523" s="1"/>
  <c r="A524" s="1"/>
  <c r="A525" s="1"/>
  <c r="A526" s="1"/>
  <c r="A527" s="1"/>
  <c r="A528" s="1"/>
  <c r="A529" s="1"/>
  <c r="A530" s="1"/>
  <c r="A531" s="1"/>
  <c r="A532" s="1"/>
  <c r="A533" s="1"/>
  <c r="Y520"/>
  <c r="AC534" s="1"/>
  <c r="S520"/>
  <c r="O520"/>
  <c r="AE520" s="1"/>
  <c r="N517"/>
  <c r="M517"/>
  <c r="L517"/>
  <c r="K517"/>
  <c r="J517"/>
  <c r="I517"/>
  <c r="H517"/>
  <c r="G517"/>
  <c r="F517"/>
  <c r="E517"/>
  <c r="D517"/>
  <c r="C517"/>
  <c r="O516"/>
  <c r="O515"/>
  <c r="AB514"/>
  <c r="V514"/>
  <c r="O514"/>
  <c r="O513"/>
  <c r="O512"/>
  <c r="AA511"/>
  <c r="U511"/>
  <c r="O511"/>
  <c r="O510"/>
  <c r="O509"/>
  <c r="O508"/>
  <c r="O507"/>
  <c r="O506"/>
  <c r="O505"/>
  <c r="O504"/>
  <c r="O503"/>
  <c r="O502"/>
  <c r="O501"/>
  <c r="AF500" s="1"/>
  <c r="Z500"/>
  <c r="T500"/>
  <c r="O500"/>
  <c r="Y499"/>
  <c r="AC517" s="1"/>
  <c r="S499"/>
  <c r="O499"/>
  <c r="AE499" s="1"/>
  <c r="N496"/>
  <c r="M496"/>
  <c r="L496"/>
  <c r="K496"/>
  <c r="J496"/>
  <c r="I496"/>
  <c r="H496"/>
  <c r="G496"/>
  <c r="F496"/>
  <c r="E496"/>
  <c r="D496"/>
  <c r="O495"/>
  <c r="O494"/>
  <c r="O493"/>
  <c r="AH488" s="1"/>
  <c r="C492"/>
  <c r="C496" s="1"/>
  <c r="O491"/>
  <c r="O490"/>
  <c r="AA489"/>
  <c r="O489"/>
  <c r="AB488"/>
  <c r="V488"/>
  <c r="O488"/>
  <c r="O487"/>
  <c r="Z486"/>
  <c r="T486"/>
  <c r="O486"/>
  <c r="AF486" s="1"/>
  <c r="A486"/>
  <c r="A487" s="1"/>
  <c r="A488" s="1"/>
  <c r="A489" s="1"/>
  <c r="A490" s="1"/>
  <c r="A491" s="1"/>
  <c r="A492" s="1"/>
  <c r="A493" s="1"/>
  <c r="A494" s="1"/>
  <c r="A495" s="1"/>
  <c r="Y485"/>
  <c r="AC491" s="1"/>
  <c r="S485"/>
  <c r="O485"/>
  <c r="N482"/>
  <c r="M482"/>
  <c r="L482"/>
  <c r="K482"/>
  <c r="J482"/>
  <c r="I482"/>
  <c r="H482"/>
  <c r="G482"/>
  <c r="F482"/>
  <c r="E482"/>
  <c r="D482"/>
  <c r="O481"/>
  <c r="O480"/>
  <c r="AB479"/>
  <c r="I546" s="1"/>
  <c r="V479"/>
  <c r="O479"/>
  <c r="AH479" s="1"/>
  <c r="C478"/>
  <c r="O478" s="1"/>
  <c r="AA477"/>
  <c r="H546" s="1"/>
  <c r="O477"/>
  <c r="AG477" s="1"/>
  <c r="C476"/>
  <c r="C482" s="1"/>
  <c r="O475"/>
  <c r="O474"/>
  <c r="O473"/>
  <c r="O472"/>
  <c r="O471"/>
  <c r="O470"/>
  <c r="O469"/>
  <c r="O468"/>
  <c r="Z467"/>
  <c r="O467"/>
  <c r="O466"/>
  <c r="AE465"/>
  <c r="Y465"/>
  <c r="S465"/>
  <c r="C543" s="1"/>
  <c r="O465"/>
  <c r="K462"/>
  <c r="E462"/>
  <c r="L461"/>
  <c r="F461"/>
  <c r="M460"/>
  <c r="G460"/>
  <c r="N459"/>
  <c r="H459"/>
  <c r="P458"/>
  <c r="N456"/>
  <c r="M456"/>
  <c r="L456"/>
  <c r="K456"/>
  <c r="J456"/>
  <c r="I456"/>
  <c r="H456"/>
  <c r="G456"/>
  <c r="F456"/>
  <c r="E456"/>
  <c r="D456"/>
  <c r="O455"/>
  <c r="AB454"/>
  <c r="O454"/>
  <c r="C453"/>
  <c r="O453" s="1"/>
  <c r="O452"/>
  <c r="O451"/>
  <c r="O450"/>
  <c r="AA449"/>
  <c r="AC453" s="1"/>
  <c r="U449"/>
  <c r="O449"/>
  <c r="AG449" s="1"/>
  <c r="N446"/>
  <c r="M446"/>
  <c r="L446"/>
  <c r="K446"/>
  <c r="J446"/>
  <c r="I446"/>
  <c r="H446"/>
  <c r="G446"/>
  <c r="F446"/>
  <c r="E446"/>
  <c r="D446"/>
  <c r="C446"/>
  <c r="Z445"/>
  <c r="AC446" s="1"/>
  <c r="T445"/>
  <c r="W446" s="1"/>
  <c r="O445"/>
  <c r="O446" s="1"/>
  <c r="N442"/>
  <c r="M442"/>
  <c r="L442"/>
  <c r="K442"/>
  <c r="J442"/>
  <c r="I442"/>
  <c r="H442"/>
  <c r="G442"/>
  <c r="F442"/>
  <c r="E442"/>
  <c r="D442"/>
  <c r="C442"/>
  <c r="Z441"/>
  <c r="T441"/>
  <c r="O441"/>
  <c r="AF441" s="1"/>
  <c r="N438"/>
  <c r="M438"/>
  <c r="L438"/>
  <c r="K438"/>
  <c r="J438"/>
  <c r="I438"/>
  <c r="H438"/>
  <c r="G438"/>
  <c r="F438"/>
  <c r="E438"/>
  <c r="D438"/>
  <c r="Z437"/>
  <c r="C437"/>
  <c r="T437" s="1"/>
  <c r="Y436"/>
  <c r="AC437" s="1"/>
  <c r="C436"/>
  <c r="C438" s="1"/>
  <c r="N433"/>
  <c r="M433"/>
  <c r="L433"/>
  <c r="K433"/>
  <c r="J433"/>
  <c r="I433"/>
  <c r="H433"/>
  <c r="G433"/>
  <c r="F433"/>
  <c r="E433"/>
  <c r="D433"/>
  <c r="C433"/>
  <c r="AA432"/>
  <c r="U432"/>
  <c r="O432"/>
  <c r="AG432" s="1"/>
  <c r="AF431"/>
  <c r="Z431"/>
  <c r="T431"/>
  <c r="O431"/>
  <c r="A431"/>
  <c r="A432" s="1"/>
  <c r="Y430"/>
  <c r="AC434" s="1"/>
  <c r="S430"/>
  <c r="W434" s="1"/>
  <c r="O430"/>
  <c r="AE430" s="1"/>
  <c r="N427"/>
  <c r="M427"/>
  <c r="L427"/>
  <c r="K427"/>
  <c r="J427"/>
  <c r="I427"/>
  <c r="H427"/>
  <c r="G427"/>
  <c r="F427"/>
  <c r="E427"/>
  <c r="D427"/>
  <c r="C427"/>
  <c r="Z426"/>
  <c r="T426"/>
  <c r="O426"/>
  <c r="O425"/>
  <c r="N422"/>
  <c r="M422"/>
  <c r="L422"/>
  <c r="K422"/>
  <c r="J422"/>
  <c r="I422"/>
  <c r="H422"/>
  <c r="G422"/>
  <c r="F422"/>
  <c r="E422"/>
  <c r="D422"/>
  <c r="AA421"/>
  <c r="U421"/>
  <c r="O421"/>
  <c r="AG421" s="1"/>
  <c r="Z420"/>
  <c r="C420"/>
  <c r="O420" s="1"/>
  <c r="AF420" s="1"/>
  <c r="A420"/>
  <c r="A421" s="1"/>
  <c r="Y419"/>
  <c r="C419"/>
  <c r="O419" s="1"/>
  <c r="N416"/>
  <c r="M416"/>
  <c r="L416"/>
  <c r="K416"/>
  <c r="J416"/>
  <c r="I416"/>
  <c r="Z416" s="1"/>
  <c r="AC416" s="1"/>
  <c r="H416"/>
  <c r="G416"/>
  <c r="F416"/>
  <c r="E416"/>
  <c r="D416"/>
  <c r="C416"/>
  <c r="T416" s="1"/>
  <c r="W416" s="1"/>
  <c r="O415"/>
  <c r="O416" s="1"/>
  <c r="AF416" s="1"/>
  <c r="AI416" s="1"/>
  <c r="N412"/>
  <c r="M412"/>
  <c r="L412"/>
  <c r="K412"/>
  <c r="J412"/>
  <c r="I412"/>
  <c r="H412"/>
  <c r="G412"/>
  <c r="F412"/>
  <c r="E412"/>
  <c r="D412"/>
  <c r="Z411"/>
  <c r="T411"/>
  <c r="O411"/>
  <c r="AF411" s="1"/>
  <c r="Y410"/>
  <c r="O410"/>
  <c r="AE410" s="1"/>
  <c r="AI412" s="1"/>
  <c r="C410"/>
  <c r="S410" s="1"/>
  <c r="W412" s="1"/>
  <c r="O407"/>
  <c r="AF407" s="1"/>
  <c r="AI407" s="1"/>
  <c r="N407"/>
  <c r="M407"/>
  <c r="L407"/>
  <c r="K407"/>
  <c r="J407"/>
  <c r="I407"/>
  <c r="Z407" s="1"/>
  <c r="AC407" s="1"/>
  <c r="H407"/>
  <c r="G407"/>
  <c r="F407"/>
  <c r="E407"/>
  <c r="D407"/>
  <c r="C407"/>
  <c r="T407" s="1"/>
  <c r="W407" s="1"/>
  <c r="O406"/>
  <c r="N403"/>
  <c r="M403"/>
  <c r="L403"/>
  <c r="K403"/>
  <c r="J403"/>
  <c r="I403"/>
  <c r="H403"/>
  <c r="G403"/>
  <c r="F403"/>
  <c r="E403"/>
  <c r="D403"/>
  <c r="AA402"/>
  <c r="C402"/>
  <c r="C403" s="1"/>
  <c r="O401"/>
  <c r="AF400"/>
  <c r="Z400"/>
  <c r="T400"/>
  <c r="O400"/>
  <c r="A400"/>
  <c r="A401" s="1"/>
  <c r="A402" s="1"/>
  <c r="Y399"/>
  <c r="AC403" s="1"/>
  <c r="S399"/>
  <c r="O399"/>
  <c r="N396"/>
  <c r="M396"/>
  <c r="L396"/>
  <c r="K396"/>
  <c r="J396"/>
  <c r="I396"/>
  <c r="H396"/>
  <c r="G396"/>
  <c r="F396"/>
  <c r="E396"/>
  <c r="D396"/>
  <c r="AA395"/>
  <c r="O395"/>
  <c r="AG395" s="1"/>
  <c r="C395"/>
  <c r="U395" s="1"/>
  <c r="O394"/>
  <c r="O393"/>
  <c r="O392"/>
  <c r="C391"/>
  <c r="O391" s="1"/>
  <c r="AF390"/>
  <c r="Z390"/>
  <c r="T390"/>
  <c r="O390"/>
  <c r="A390"/>
  <c r="A391" s="1"/>
  <c r="A392" s="1"/>
  <c r="A393" s="1"/>
  <c r="A394" s="1"/>
  <c r="A395" s="1"/>
  <c r="Y389"/>
  <c r="AC396" s="1"/>
  <c r="O389"/>
  <c r="AE389" s="1"/>
  <c r="AI396" s="1"/>
  <c r="N386"/>
  <c r="M386"/>
  <c r="L386"/>
  <c r="K386"/>
  <c r="J386"/>
  <c r="H386"/>
  <c r="G386"/>
  <c r="F386"/>
  <c r="E386"/>
  <c r="D386"/>
  <c r="AA385"/>
  <c r="U385"/>
  <c r="O385"/>
  <c r="AG385" s="1"/>
  <c r="I384"/>
  <c r="Z384" s="1"/>
  <c r="C384"/>
  <c r="T384" s="1"/>
  <c r="C383"/>
  <c r="O383" s="1"/>
  <c r="Y382"/>
  <c r="O382"/>
  <c r="AE382" s="1"/>
  <c r="AA379"/>
  <c r="U379"/>
  <c r="O379"/>
  <c r="AG379" s="1"/>
  <c r="Z378"/>
  <c r="C378"/>
  <c r="T378" s="1"/>
  <c r="Y377"/>
  <c r="S377"/>
  <c r="O377"/>
  <c r="AE377" s="1"/>
  <c r="AA374"/>
  <c r="U374"/>
  <c r="O374"/>
  <c r="AG374" s="1"/>
  <c r="Z373"/>
  <c r="C373"/>
  <c r="O373" s="1"/>
  <c r="AF373" s="1"/>
  <c r="Y372"/>
  <c r="S372"/>
  <c r="O372"/>
  <c r="AE372" s="1"/>
  <c r="N369"/>
  <c r="M369"/>
  <c r="L369"/>
  <c r="K369"/>
  <c r="J369"/>
  <c r="I369"/>
  <c r="H369"/>
  <c r="G369"/>
  <c r="F369"/>
  <c r="E369"/>
  <c r="D369"/>
  <c r="AA368"/>
  <c r="U368"/>
  <c r="O368"/>
  <c r="AG368" s="1"/>
  <c r="C367"/>
  <c r="C369" s="1"/>
  <c r="O366"/>
  <c r="Z365"/>
  <c r="T365"/>
  <c r="O365"/>
  <c r="A365"/>
  <c r="A366" s="1"/>
  <c r="A367" s="1"/>
  <c r="A368" s="1"/>
  <c r="Y364"/>
  <c r="S364"/>
  <c r="O364"/>
  <c r="AE364" s="1"/>
  <c r="N361"/>
  <c r="M361"/>
  <c r="L361"/>
  <c r="K361"/>
  <c r="J361"/>
  <c r="I361"/>
  <c r="H361"/>
  <c r="G361"/>
  <c r="F361"/>
  <c r="E361"/>
  <c r="D361"/>
  <c r="C361"/>
  <c r="Z360"/>
  <c r="T360"/>
  <c r="O360"/>
  <c r="AF360" s="1"/>
  <c r="Y359"/>
  <c r="AC361" s="1"/>
  <c r="S359"/>
  <c r="W361" s="1"/>
  <c r="O359"/>
  <c r="O361" s="1"/>
  <c r="N356"/>
  <c r="M356"/>
  <c r="L356"/>
  <c r="K356"/>
  <c r="J356"/>
  <c r="H356"/>
  <c r="G356"/>
  <c r="F356"/>
  <c r="E356"/>
  <c r="D356"/>
  <c r="AA355"/>
  <c r="C355"/>
  <c r="O355" s="1"/>
  <c r="AG355" s="1"/>
  <c r="Z354"/>
  <c r="T354"/>
  <c r="O354"/>
  <c r="AF354" s="1"/>
  <c r="Y353"/>
  <c r="AC356" s="1"/>
  <c r="I353"/>
  <c r="I356" s="1"/>
  <c r="C353"/>
  <c r="C356" s="1"/>
  <c r="N350"/>
  <c r="M350"/>
  <c r="L350"/>
  <c r="K350"/>
  <c r="J350"/>
  <c r="I350"/>
  <c r="H350"/>
  <c r="G350"/>
  <c r="F350"/>
  <c r="E350"/>
  <c r="D350"/>
  <c r="C350"/>
  <c r="AA349"/>
  <c r="U349"/>
  <c r="O349"/>
  <c r="AG349" s="1"/>
  <c r="Z348"/>
  <c r="T348"/>
  <c r="O348"/>
  <c r="AF348" s="1"/>
  <c r="Y347"/>
  <c r="S347"/>
  <c r="W350" s="1"/>
  <c r="O347"/>
  <c r="AE347" s="1"/>
  <c r="N344"/>
  <c r="M344"/>
  <c r="L344"/>
  <c r="K344"/>
  <c r="J344"/>
  <c r="I344"/>
  <c r="H344"/>
  <c r="G344"/>
  <c r="F344"/>
  <c r="E344"/>
  <c r="D344"/>
  <c r="C344"/>
  <c r="Z343"/>
  <c r="T343"/>
  <c r="O343"/>
  <c r="AF343" s="1"/>
  <c r="Y342"/>
  <c r="S342"/>
  <c r="W344" s="1"/>
  <c r="O342"/>
  <c r="AE342" s="1"/>
  <c r="N339"/>
  <c r="M339"/>
  <c r="L339"/>
  <c r="K339"/>
  <c r="J339"/>
  <c r="I339"/>
  <c r="H339"/>
  <c r="G339"/>
  <c r="F339"/>
  <c r="E339"/>
  <c r="D339"/>
  <c r="C339"/>
  <c r="Z338"/>
  <c r="T338"/>
  <c r="O338"/>
  <c r="AF338" s="1"/>
  <c r="Y337"/>
  <c r="S337"/>
  <c r="W339" s="1"/>
  <c r="O337"/>
  <c r="AE337" s="1"/>
  <c r="N334"/>
  <c r="M334"/>
  <c r="L334"/>
  <c r="K334"/>
  <c r="J334"/>
  <c r="I334"/>
  <c r="H334"/>
  <c r="G334"/>
  <c r="F334"/>
  <c r="E334"/>
  <c r="D334"/>
  <c r="AA333"/>
  <c r="U333"/>
  <c r="O333"/>
  <c r="AG333" s="1"/>
  <c r="Z332"/>
  <c r="T332"/>
  <c r="O332"/>
  <c r="AF332" s="1"/>
  <c r="Y331"/>
  <c r="AC334" s="1"/>
  <c r="C331"/>
  <c r="S331" s="1"/>
  <c r="W334" s="1"/>
  <c r="N328"/>
  <c r="M328"/>
  <c r="L328"/>
  <c r="K328"/>
  <c r="J328"/>
  <c r="I328"/>
  <c r="H328"/>
  <c r="G328"/>
  <c r="F328"/>
  <c r="E328"/>
  <c r="D328"/>
  <c r="C328"/>
  <c r="AA327"/>
  <c r="U327"/>
  <c r="O327"/>
  <c r="AG327" s="1"/>
  <c r="Z326"/>
  <c r="T326"/>
  <c r="O326"/>
  <c r="AF326" s="1"/>
  <c r="Y325"/>
  <c r="AC328" s="1"/>
  <c r="S325"/>
  <c r="W328" s="1"/>
  <c r="O325"/>
  <c r="O328" s="1"/>
  <c r="N322"/>
  <c r="M322"/>
  <c r="L322"/>
  <c r="K322"/>
  <c r="J322"/>
  <c r="I322"/>
  <c r="H322"/>
  <c r="G322"/>
  <c r="F322"/>
  <c r="E322"/>
  <c r="D322"/>
  <c r="C322"/>
  <c r="AA321"/>
  <c r="U321"/>
  <c r="O321"/>
  <c r="AG321" s="1"/>
  <c r="Z320"/>
  <c r="T320"/>
  <c r="O320"/>
  <c r="AF320" s="1"/>
  <c r="Y319"/>
  <c r="AC322" s="1"/>
  <c r="S319"/>
  <c r="W322" s="1"/>
  <c r="O319"/>
  <c r="O322" s="1"/>
  <c r="AA316"/>
  <c r="U316"/>
  <c r="N316"/>
  <c r="M316"/>
  <c r="L316"/>
  <c r="K316"/>
  <c r="J316"/>
  <c r="I316"/>
  <c r="H316"/>
  <c r="G316"/>
  <c r="F316"/>
  <c r="E316"/>
  <c r="D316"/>
  <c r="O315"/>
  <c r="AG316" s="1"/>
  <c r="C315"/>
  <c r="C316" s="1"/>
  <c r="AF314"/>
  <c r="Z314"/>
  <c r="T314"/>
  <c r="O314"/>
  <c r="AE313"/>
  <c r="Y313"/>
  <c r="S313"/>
  <c r="O313"/>
  <c r="N310"/>
  <c r="M310"/>
  <c r="L310"/>
  <c r="K310"/>
  <c r="J310"/>
  <c r="I310"/>
  <c r="H310"/>
  <c r="G310"/>
  <c r="F310"/>
  <c r="E310"/>
  <c r="D310"/>
  <c r="AA309"/>
  <c r="C309"/>
  <c r="O309" s="1"/>
  <c r="AG309" s="1"/>
  <c r="O308"/>
  <c r="O307"/>
  <c r="C307"/>
  <c r="O306"/>
  <c r="O305"/>
  <c r="O304"/>
  <c r="C303"/>
  <c r="O303" s="1"/>
  <c r="O302"/>
  <c r="C302"/>
  <c r="Z301"/>
  <c r="T301"/>
  <c r="O301"/>
  <c r="C300"/>
  <c r="O300" s="1"/>
  <c r="O299"/>
  <c r="C299"/>
  <c r="O298"/>
  <c r="O297"/>
  <c r="O296"/>
  <c r="A296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Y295"/>
  <c r="AC309" s="1"/>
  <c r="O295"/>
  <c r="N292"/>
  <c r="M292"/>
  <c r="L292"/>
  <c r="K292"/>
  <c r="J292"/>
  <c r="I292"/>
  <c r="H292"/>
  <c r="G292"/>
  <c r="F292"/>
  <c r="E292"/>
  <c r="D292"/>
  <c r="AB291"/>
  <c r="V291"/>
  <c r="O291"/>
  <c r="AH291" s="1"/>
  <c r="A291"/>
  <c r="O290"/>
  <c r="AG289" s="1"/>
  <c r="AA289"/>
  <c r="U289"/>
  <c r="O289"/>
  <c r="C289"/>
  <c r="Z288"/>
  <c r="C288"/>
  <c r="T288" s="1"/>
  <c r="C287"/>
  <c r="C292" s="1"/>
  <c r="Y286"/>
  <c r="O286"/>
  <c r="N283"/>
  <c r="M283"/>
  <c r="L283"/>
  <c r="K283"/>
  <c r="J283"/>
  <c r="I283"/>
  <c r="H283"/>
  <c r="G283"/>
  <c r="F283"/>
  <c r="E283"/>
  <c r="D283"/>
  <c r="AA282"/>
  <c r="C282"/>
  <c r="U282" s="1"/>
  <c r="O281"/>
  <c r="Z280"/>
  <c r="C280"/>
  <c r="C283" s="1"/>
  <c r="O279"/>
  <c r="Y278"/>
  <c r="AC283" s="1"/>
  <c r="S278"/>
  <c r="O278"/>
  <c r="N275"/>
  <c r="M275"/>
  <c r="L275"/>
  <c r="K275"/>
  <c r="J275"/>
  <c r="I275"/>
  <c r="H275"/>
  <c r="G275"/>
  <c r="F275"/>
  <c r="E275"/>
  <c r="D275"/>
  <c r="O274"/>
  <c r="AG271" s="1"/>
  <c r="O273"/>
  <c r="C272"/>
  <c r="O272" s="1"/>
  <c r="AA271"/>
  <c r="U271"/>
  <c r="O271"/>
  <c r="O270"/>
  <c r="O269"/>
  <c r="O268"/>
  <c r="Z267"/>
  <c r="O267"/>
  <c r="AF267" s="1"/>
  <c r="C266"/>
  <c r="C275" s="1"/>
  <c r="O265"/>
  <c r="O264"/>
  <c r="O263"/>
  <c r="O262"/>
  <c r="A262"/>
  <c r="A263" s="1"/>
  <c r="A264" s="1"/>
  <c r="A265" s="1"/>
  <c r="Y261"/>
  <c r="AC273" s="1"/>
  <c r="O261"/>
  <c r="N258"/>
  <c r="M258"/>
  <c r="L258"/>
  <c r="K258"/>
  <c r="J258"/>
  <c r="I258"/>
  <c r="H258"/>
  <c r="G258"/>
  <c r="F258"/>
  <c r="E258"/>
  <c r="D258"/>
  <c r="O257"/>
  <c r="A257"/>
  <c r="AB256"/>
  <c r="V256"/>
  <c r="O256"/>
  <c r="AH256" s="1"/>
  <c r="C255"/>
  <c r="O255" s="1"/>
  <c r="O254"/>
  <c r="O253"/>
  <c r="C252"/>
  <c r="C258" s="1"/>
  <c r="Z251"/>
  <c r="T251"/>
  <c r="O251"/>
  <c r="C248"/>
  <c r="O248" s="1"/>
  <c r="Y247"/>
  <c r="S247"/>
  <c r="W248" s="1"/>
  <c r="O247"/>
  <c r="AE247" s="1"/>
  <c r="K244"/>
  <c r="E244"/>
  <c r="L243"/>
  <c r="F243"/>
  <c r="M242"/>
  <c r="G242"/>
  <c r="N241"/>
  <c r="H241"/>
  <c r="N238"/>
  <c r="M238"/>
  <c r="L238"/>
  <c r="K238"/>
  <c r="J238"/>
  <c r="I238"/>
  <c r="H238"/>
  <c r="G238"/>
  <c r="F238"/>
  <c r="E238"/>
  <c r="D238"/>
  <c r="AA237"/>
  <c r="C237"/>
  <c r="U237" s="1"/>
  <c r="Z236"/>
  <c r="T236"/>
  <c r="O236"/>
  <c r="AF236" s="1"/>
  <c r="Y235"/>
  <c r="S235"/>
  <c r="O235"/>
  <c r="AE235" s="1"/>
  <c r="N232"/>
  <c r="M232"/>
  <c r="L232"/>
  <c r="K232"/>
  <c r="J232"/>
  <c r="H232"/>
  <c r="G232"/>
  <c r="F232"/>
  <c r="E232"/>
  <c r="D232"/>
  <c r="AA231"/>
  <c r="O231"/>
  <c r="O230"/>
  <c r="AG231" s="1"/>
  <c r="C230"/>
  <c r="U231" s="1"/>
  <c r="O229"/>
  <c r="I228"/>
  <c r="I232" s="1"/>
  <c r="C228"/>
  <c r="O228" s="1"/>
  <c r="Z227"/>
  <c r="T227"/>
  <c r="O227"/>
  <c r="O226"/>
  <c r="C226"/>
  <c r="A226"/>
  <c r="A227" s="1"/>
  <c r="A228" s="1"/>
  <c r="A229" s="1"/>
  <c r="A230" s="1"/>
  <c r="A231" s="1"/>
  <c r="Y225"/>
  <c r="O225"/>
  <c r="O232" s="1"/>
  <c r="C225"/>
  <c r="S225" s="1"/>
  <c r="N222"/>
  <c r="M222"/>
  <c r="L222"/>
  <c r="K222"/>
  <c r="J222"/>
  <c r="I222"/>
  <c r="H222"/>
  <c r="G222"/>
  <c r="F222"/>
  <c r="E222"/>
  <c r="D222"/>
  <c r="AB221"/>
  <c r="AC221" s="1"/>
  <c r="O221"/>
  <c r="C220"/>
  <c r="O220" s="1"/>
  <c r="O219"/>
  <c r="C219"/>
  <c r="O218"/>
  <c r="O217"/>
  <c r="C216"/>
  <c r="C222" s="1"/>
  <c r="A216"/>
  <c r="A217" s="1"/>
  <c r="A218" s="1"/>
  <c r="A219" s="1"/>
  <c r="A220" s="1"/>
  <c r="A221" s="1"/>
  <c r="O215"/>
  <c r="N212"/>
  <c r="M212"/>
  <c r="L212"/>
  <c r="K212"/>
  <c r="J212"/>
  <c r="I212"/>
  <c r="H212"/>
  <c r="G212"/>
  <c r="F212"/>
  <c r="E212"/>
  <c r="D212"/>
  <c r="C212"/>
  <c r="Z211"/>
  <c r="AC212" s="1"/>
  <c r="T211"/>
  <c r="W212" s="1"/>
  <c r="O211"/>
  <c r="O212" s="1"/>
  <c r="AB208"/>
  <c r="AC208" s="1"/>
  <c r="V208"/>
  <c r="W208" s="1"/>
  <c r="N208"/>
  <c r="M208"/>
  <c r="L208"/>
  <c r="K208"/>
  <c r="J208"/>
  <c r="I208"/>
  <c r="H208"/>
  <c r="G208"/>
  <c r="F208"/>
  <c r="E208"/>
  <c r="D208"/>
  <c r="C208"/>
  <c r="O207"/>
  <c r="O206"/>
  <c r="A206"/>
  <c r="A207" s="1"/>
  <c r="O205"/>
  <c r="AH208" s="1"/>
  <c r="AI208" s="1"/>
  <c r="N202"/>
  <c r="M202"/>
  <c r="L202"/>
  <c r="K202"/>
  <c r="J202"/>
  <c r="I202"/>
  <c r="H202"/>
  <c r="G202"/>
  <c r="F202"/>
  <c r="E202"/>
  <c r="D202"/>
  <c r="C202"/>
  <c r="AB201"/>
  <c r="AC202" s="1"/>
  <c r="O201"/>
  <c r="C201"/>
  <c r="O200"/>
  <c r="O202" s="1"/>
  <c r="C200"/>
  <c r="V201" s="1"/>
  <c r="W202" s="1"/>
  <c r="N197"/>
  <c r="M197"/>
  <c r="L197"/>
  <c r="K197"/>
  <c r="J197"/>
  <c r="H197"/>
  <c r="G197"/>
  <c r="F197"/>
  <c r="E197"/>
  <c r="D197"/>
  <c r="O196"/>
  <c r="O195"/>
  <c r="I194"/>
  <c r="I197" s="1"/>
  <c r="C194"/>
  <c r="O194" s="1"/>
  <c r="AG195" s="1"/>
  <c r="O193"/>
  <c r="O192"/>
  <c r="O191"/>
  <c r="O190"/>
  <c r="O189"/>
  <c r="O188"/>
  <c r="C187"/>
  <c r="O187" s="1"/>
  <c r="O186"/>
  <c r="C186"/>
  <c r="O185"/>
  <c r="O184"/>
  <c r="A184"/>
  <c r="A185" s="1"/>
  <c r="A186" s="1"/>
  <c r="A187" s="1"/>
  <c r="A188" s="1"/>
  <c r="A189" s="1"/>
  <c r="A190" s="1"/>
  <c r="A191" s="1"/>
  <c r="A192" s="1"/>
  <c r="A193" s="1"/>
  <c r="A194" s="1"/>
  <c r="A195" s="1"/>
  <c r="A196" s="1"/>
  <c r="O183"/>
  <c r="O182"/>
  <c r="AB181"/>
  <c r="O181"/>
  <c r="O197" s="1"/>
  <c r="N178"/>
  <c r="M178"/>
  <c r="L178"/>
  <c r="K178"/>
  <c r="J178"/>
  <c r="I178"/>
  <c r="H178"/>
  <c r="G178"/>
  <c r="F178"/>
  <c r="E178"/>
  <c r="D178"/>
  <c r="C178"/>
  <c r="AB177"/>
  <c r="AA177"/>
  <c r="U177"/>
  <c r="O177"/>
  <c r="AG177" s="1"/>
  <c r="O176"/>
  <c r="C176"/>
  <c r="V177" s="1"/>
  <c r="Z175"/>
  <c r="T175"/>
  <c r="O175"/>
  <c r="AH177" s="1"/>
  <c r="O174"/>
  <c r="N171"/>
  <c r="M171"/>
  <c r="L171"/>
  <c r="K171"/>
  <c r="J171"/>
  <c r="I171"/>
  <c r="H171"/>
  <c r="G171"/>
  <c r="F171"/>
  <c r="E171"/>
  <c r="D171"/>
  <c r="C170"/>
  <c r="O170" s="1"/>
  <c r="C169"/>
  <c r="O169" s="1"/>
  <c r="Z168"/>
  <c r="O168"/>
  <c r="Y167"/>
  <c r="C167"/>
  <c r="S167" s="1"/>
  <c r="C164"/>
  <c r="O164" s="1"/>
  <c r="O163"/>
  <c r="AB162"/>
  <c r="V162"/>
  <c r="O162"/>
  <c r="O161"/>
  <c r="O160"/>
  <c r="O159"/>
  <c r="O158"/>
  <c r="O157"/>
  <c r="O156"/>
  <c r="O155"/>
  <c r="O154"/>
  <c r="C153"/>
  <c r="O153" s="1"/>
  <c r="C152"/>
  <c r="O152" s="1"/>
  <c r="Z151"/>
  <c r="O151"/>
  <c r="O150"/>
  <c r="O149"/>
  <c r="C149"/>
  <c r="O148"/>
  <c r="C147"/>
  <c r="O147" s="1"/>
  <c r="A147"/>
  <c r="A148" s="1"/>
  <c r="A149" s="1"/>
  <c r="Y146"/>
  <c r="O146"/>
  <c r="N143"/>
  <c r="M143"/>
  <c r="L143"/>
  <c r="K143"/>
  <c r="J143"/>
  <c r="I143"/>
  <c r="H143"/>
  <c r="G143"/>
  <c r="F143"/>
  <c r="E143"/>
  <c r="D143"/>
  <c r="C143"/>
  <c r="AB142"/>
  <c r="V142"/>
  <c r="O142"/>
  <c r="O141"/>
  <c r="A141"/>
  <c r="A142" s="1"/>
  <c r="O140"/>
  <c r="AH142" s="1"/>
  <c r="O139"/>
  <c r="O138"/>
  <c r="O137"/>
  <c r="Y136"/>
  <c r="S136"/>
  <c r="O136"/>
  <c r="N133"/>
  <c r="M133"/>
  <c r="L133"/>
  <c r="K133"/>
  <c r="J133"/>
  <c r="I133"/>
  <c r="H133"/>
  <c r="G133"/>
  <c r="F133"/>
  <c r="E133"/>
  <c r="D133"/>
  <c r="C133"/>
  <c r="Z132"/>
  <c r="T132"/>
  <c r="O132"/>
  <c r="AF132" s="1"/>
  <c r="Y131"/>
  <c r="S131"/>
  <c r="W133" s="1"/>
  <c r="O131"/>
  <c r="N128"/>
  <c r="M128"/>
  <c r="L128"/>
  <c r="K128"/>
  <c r="J128"/>
  <c r="H128"/>
  <c r="G128"/>
  <c r="F128"/>
  <c r="E128"/>
  <c r="D128"/>
  <c r="O127"/>
  <c r="A127"/>
  <c r="AG126"/>
  <c r="AA126"/>
  <c r="U126"/>
  <c r="O126"/>
  <c r="A126"/>
  <c r="O125"/>
  <c r="Z124"/>
  <c r="T124"/>
  <c r="O124"/>
  <c r="Y123"/>
  <c r="AC128" s="1"/>
  <c r="I123"/>
  <c r="I128" s="1"/>
  <c r="C123"/>
  <c r="C128" s="1"/>
  <c r="N120"/>
  <c r="M120"/>
  <c r="L120"/>
  <c r="K120"/>
  <c r="J120"/>
  <c r="I120"/>
  <c r="H120"/>
  <c r="G120"/>
  <c r="F120"/>
  <c r="E120"/>
  <c r="D120"/>
  <c r="AA119"/>
  <c r="C119"/>
  <c r="U119" s="1"/>
  <c r="Z118"/>
  <c r="T118"/>
  <c r="O118"/>
  <c r="AF118" s="1"/>
  <c r="Y117"/>
  <c r="O117"/>
  <c r="C117"/>
  <c r="C120" s="1"/>
  <c r="N114"/>
  <c r="M114"/>
  <c r="L114"/>
  <c r="K114"/>
  <c r="J114"/>
  <c r="I114"/>
  <c r="H114"/>
  <c r="G114"/>
  <c r="F114"/>
  <c r="E114"/>
  <c r="D114"/>
  <c r="C114"/>
  <c r="AG113"/>
  <c r="AA113"/>
  <c r="U113"/>
  <c r="O113"/>
  <c r="A113"/>
  <c r="Z112"/>
  <c r="T112"/>
  <c r="O112"/>
  <c r="AF112" s="1"/>
  <c r="Y111"/>
  <c r="AC113" s="1"/>
  <c r="S111"/>
  <c r="O111"/>
  <c r="O114" s="1"/>
  <c r="C108"/>
  <c r="O108" s="1"/>
  <c r="AG107"/>
  <c r="AA107"/>
  <c r="U107"/>
  <c r="O107"/>
  <c r="A107"/>
  <c r="Z106"/>
  <c r="T106"/>
  <c r="O106"/>
  <c r="AF106" s="1"/>
  <c r="Y105"/>
  <c r="AC107" s="1"/>
  <c r="S105"/>
  <c r="O105"/>
  <c r="AE105" s="1"/>
  <c r="AI107" s="1"/>
  <c r="Z102"/>
  <c r="O102"/>
  <c r="AF102" s="1"/>
  <c r="C102"/>
  <c r="T102" s="1"/>
  <c r="O101"/>
  <c r="N98"/>
  <c r="M98"/>
  <c r="L98"/>
  <c r="K98"/>
  <c r="J98"/>
  <c r="I98"/>
  <c r="H98"/>
  <c r="G98"/>
  <c r="F98"/>
  <c r="E98"/>
  <c r="D98"/>
  <c r="C97"/>
  <c r="O97" s="1"/>
  <c r="AG96" s="1"/>
  <c r="AA96"/>
  <c r="U96"/>
  <c r="O96"/>
  <c r="Z95"/>
  <c r="C95"/>
  <c r="T95" s="1"/>
  <c r="A95"/>
  <c r="A96" s="1"/>
  <c r="A97" s="1"/>
  <c r="Y94"/>
  <c r="AC97" s="1"/>
  <c r="C94"/>
  <c r="C98" s="1"/>
  <c r="H91"/>
  <c r="G91"/>
  <c r="F91"/>
  <c r="E91"/>
  <c r="D91"/>
  <c r="I90"/>
  <c r="C90"/>
  <c r="AA89"/>
  <c r="C89"/>
  <c r="U89" s="1"/>
  <c r="O88"/>
  <c r="C87"/>
  <c r="I86"/>
  <c r="I91" s="1"/>
  <c r="C86"/>
  <c r="Y85"/>
  <c r="C85"/>
  <c r="S85" s="1"/>
  <c r="A85"/>
  <c r="A86" s="1"/>
  <c r="A87" s="1"/>
  <c r="A88" s="1"/>
  <c r="A89" s="1"/>
  <c r="A90" s="1"/>
  <c r="Y84"/>
  <c r="S84"/>
  <c r="O84"/>
  <c r="H81"/>
  <c r="G81"/>
  <c r="F81"/>
  <c r="E81"/>
  <c r="D81"/>
  <c r="AA80"/>
  <c r="C80"/>
  <c r="U80" s="1"/>
  <c r="I79"/>
  <c r="I81" s="1"/>
  <c r="C79"/>
  <c r="O79" s="1"/>
  <c r="AG79" s="1"/>
  <c r="O78"/>
  <c r="O77"/>
  <c r="O76"/>
  <c r="Z75"/>
  <c r="T75"/>
  <c r="O75"/>
  <c r="A75"/>
  <c r="A76" s="1"/>
  <c r="A77" s="1"/>
  <c r="A78" s="1"/>
  <c r="A79" s="1"/>
  <c r="A80" s="1"/>
  <c r="Y74"/>
  <c r="C74"/>
  <c r="S74" s="1"/>
  <c r="H71"/>
  <c r="G71"/>
  <c r="F71"/>
  <c r="E71"/>
  <c r="D71"/>
  <c r="AA70"/>
  <c r="C70"/>
  <c r="U70" s="1"/>
  <c r="I69"/>
  <c r="I71" s="1"/>
  <c r="C69"/>
  <c r="Y68"/>
  <c r="C68"/>
  <c r="S68" s="1"/>
  <c r="N65"/>
  <c r="M65"/>
  <c r="L65"/>
  <c r="K65"/>
  <c r="J65"/>
  <c r="H65"/>
  <c r="G65"/>
  <c r="F65"/>
  <c r="E65"/>
  <c r="D65"/>
  <c r="C64"/>
  <c r="O64" s="1"/>
  <c r="C63"/>
  <c r="O63" s="1"/>
  <c r="C62"/>
  <c r="O62" s="1"/>
  <c r="AG61" s="1"/>
  <c r="AA61"/>
  <c r="C61"/>
  <c r="O61" s="1"/>
  <c r="I60"/>
  <c r="Z59" s="1"/>
  <c r="C60"/>
  <c r="O60" s="1"/>
  <c r="C59"/>
  <c r="I58"/>
  <c r="I65" s="1"/>
  <c r="C58"/>
  <c r="C57"/>
  <c r="S57" s="1"/>
  <c r="N54"/>
  <c r="M54"/>
  <c r="L54"/>
  <c r="K54"/>
  <c r="J54"/>
  <c r="H54"/>
  <c r="G54"/>
  <c r="F54"/>
  <c r="E54"/>
  <c r="D54"/>
  <c r="O53"/>
  <c r="I52"/>
  <c r="AA50" s="1"/>
  <c r="C52"/>
  <c r="O51"/>
  <c r="U50"/>
  <c r="C50"/>
  <c r="O50" s="1"/>
  <c r="O49"/>
  <c r="C48"/>
  <c r="O48" s="1"/>
  <c r="Z47"/>
  <c r="T47"/>
  <c r="O47"/>
  <c r="I46"/>
  <c r="I54" s="1"/>
  <c r="C46"/>
  <c r="Y45"/>
  <c r="O45"/>
  <c r="N42"/>
  <c r="M42"/>
  <c r="L42"/>
  <c r="K42"/>
  <c r="J42"/>
  <c r="I42"/>
  <c r="H42"/>
  <c r="G42"/>
  <c r="F42"/>
  <c r="E42"/>
  <c r="D42"/>
  <c r="C42"/>
  <c r="Z41"/>
  <c r="T41"/>
  <c r="O41"/>
  <c r="AF41" s="1"/>
  <c r="Y40"/>
  <c r="AC41" s="1"/>
  <c r="S40"/>
  <c r="W41" s="1"/>
  <c r="O40"/>
  <c r="O42" s="1"/>
  <c r="N37"/>
  <c r="M37"/>
  <c r="L37"/>
  <c r="K37"/>
  <c r="J37"/>
  <c r="H37"/>
  <c r="G37"/>
  <c r="F37"/>
  <c r="E37"/>
  <c r="D37"/>
  <c r="I36"/>
  <c r="AA36" s="1"/>
  <c r="C36"/>
  <c r="I35"/>
  <c r="I37" s="1"/>
  <c r="C35"/>
  <c r="Z34"/>
  <c r="C34"/>
  <c r="O33"/>
  <c r="C33"/>
  <c r="A33"/>
  <c r="A34" s="1"/>
  <c r="A35" s="1"/>
  <c r="A36" s="1"/>
  <c r="Y32"/>
  <c r="O32"/>
  <c r="C32"/>
  <c r="C37" s="1"/>
  <c r="O29"/>
  <c r="AG23" s="1"/>
  <c r="O28"/>
  <c r="O27"/>
  <c r="O26"/>
  <c r="O25"/>
  <c r="C24"/>
  <c r="O24" s="1"/>
  <c r="AA23"/>
  <c r="O23"/>
  <c r="O22"/>
  <c r="Z21"/>
  <c r="T21"/>
  <c r="O21"/>
  <c r="O20"/>
  <c r="O19"/>
  <c r="AF21" s="1"/>
  <c r="Y18"/>
  <c r="S18"/>
  <c r="O18"/>
  <c r="A18"/>
  <c r="A19" s="1"/>
  <c r="A20" s="1"/>
  <c r="A21" s="1"/>
  <c r="A22" s="1"/>
  <c r="A23" s="1"/>
  <c r="A24" s="1"/>
  <c r="A25" s="1"/>
  <c r="A26" s="1"/>
  <c r="A27" s="1"/>
  <c r="A28" s="1"/>
  <c r="A29" s="1"/>
  <c r="O17"/>
  <c r="AE18" s="1"/>
  <c r="N14"/>
  <c r="M14"/>
  <c r="L14"/>
  <c r="K14"/>
  <c r="J14"/>
  <c r="H14"/>
  <c r="G14"/>
  <c r="F14"/>
  <c r="E14"/>
  <c r="D14"/>
  <c r="O13"/>
  <c r="I12"/>
  <c r="I14" s="1"/>
  <c r="C12"/>
  <c r="O12" s="1"/>
  <c r="AG13" s="1"/>
  <c r="Z11"/>
  <c r="C11"/>
  <c r="T11" s="1"/>
  <c r="O10"/>
  <c r="O9"/>
  <c r="O8"/>
  <c r="Y7"/>
  <c r="O7"/>
  <c r="O6"/>
  <c r="C6"/>
  <c r="A6"/>
  <c r="A7" s="1"/>
  <c r="A8" s="1"/>
  <c r="A9" s="1"/>
  <c r="A10" s="1"/>
  <c r="A11" s="1"/>
  <c r="A12" s="1"/>
  <c r="A13" s="1"/>
  <c r="O5"/>
  <c r="AF168" l="1"/>
  <c r="AC52"/>
  <c r="W81"/>
  <c r="U79"/>
  <c r="C91"/>
  <c r="AE146"/>
  <c r="AF151"/>
  <c r="AC238"/>
  <c r="I386"/>
  <c r="C14"/>
  <c r="U23"/>
  <c r="AC37"/>
  <c r="T34"/>
  <c r="O35"/>
  <c r="O36"/>
  <c r="AG36" s="1"/>
  <c r="O46"/>
  <c r="O54" s="1"/>
  <c r="AF47"/>
  <c r="O52"/>
  <c r="AG50" s="1"/>
  <c r="O58"/>
  <c r="T59"/>
  <c r="W65" s="1"/>
  <c r="U61"/>
  <c r="O68"/>
  <c r="C71"/>
  <c r="Z69"/>
  <c r="AC70" s="1"/>
  <c r="AF75"/>
  <c r="O85"/>
  <c r="AE85" s="1"/>
  <c r="O86"/>
  <c r="T86"/>
  <c r="W91" s="1"/>
  <c r="O89"/>
  <c r="O90"/>
  <c r="O94"/>
  <c r="O95"/>
  <c r="AF95" s="1"/>
  <c r="W107"/>
  <c r="W113"/>
  <c r="AF124"/>
  <c r="O133"/>
  <c r="AC133"/>
  <c r="O143"/>
  <c r="AC143"/>
  <c r="S146"/>
  <c r="AH162"/>
  <c r="T168"/>
  <c r="O178"/>
  <c r="W178"/>
  <c r="AC178"/>
  <c r="C197"/>
  <c r="U195"/>
  <c r="C232"/>
  <c r="O237"/>
  <c r="O238" s="1"/>
  <c r="C238"/>
  <c r="S261"/>
  <c r="O266"/>
  <c r="O275" s="1"/>
  <c r="T267"/>
  <c r="O280"/>
  <c r="AF280" s="1"/>
  <c r="O282"/>
  <c r="AG282" s="1"/>
  <c r="AC292"/>
  <c r="O310"/>
  <c r="C310"/>
  <c r="O316"/>
  <c r="AE319"/>
  <c r="AI322" s="1"/>
  <c r="AE325"/>
  <c r="AI328" s="1"/>
  <c r="O331"/>
  <c r="AE331" s="1"/>
  <c r="AI334" s="1"/>
  <c r="C334"/>
  <c r="AC339"/>
  <c r="AC344"/>
  <c r="AC350"/>
  <c r="AE359"/>
  <c r="AI361" s="1"/>
  <c r="W369"/>
  <c r="AC369"/>
  <c r="O367"/>
  <c r="AF365" s="1"/>
  <c r="AI369" s="1"/>
  <c r="O378"/>
  <c r="AF378" s="1"/>
  <c r="AC386"/>
  <c r="AC412"/>
  <c r="C412"/>
  <c r="AC422"/>
  <c r="O427"/>
  <c r="AI434"/>
  <c r="O437"/>
  <c r="AF437" s="1"/>
  <c r="AF445"/>
  <c r="AI446" s="1"/>
  <c r="O456"/>
  <c r="F546"/>
  <c r="G546"/>
  <c r="C546"/>
  <c r="U489"/>
  <c r="W491" s="1"/>
  <c r="O492"/>
  <c r="AG489" s="1"/>
  <c r="W517"/>
  <c r="AG511"/>
  <c r="AI517" s="1"/>
  <c r="AH514"/>
  <c r="O546" s="1"/>
  <c r="W534"/>
  <c r="AG529"/>
  <c r="AI534" s="1"/>
  <c r="O530"/>
  <c r="C540"/>
  <c r="A15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50"/>
  <c r="AI248"/>
  <c r="A268"/>
  <c r="A266"/>
  <c r="S7"/>
  <c r="AE7"/>
  <c r="O98"/>
  <c r="AF227"/>
  <c r="W238"/>
  <c r="F462"/>
  <c r="G461"/>
  <c r="H460"/>
  <c r="I459"/>
  <c r="H462"/>
  <c r="I461"/>
  <c r="J460"/>
  <c r="K459"/>
  <c r="O422"/>
  <c r="AE419"/>
  <c r="AI422" s="1"/>
  <c r="O11"/>
  <c r="AF11" s="1"/>
  <c r="U13"/>
  <c r="S32"/>
  <c r="W37" s="1"/>
  <c r="AE32"/>
  <c r="O34"/>
  <c r="AF34" s="1"/>
  <c r="U36"/>
  <c r="AE40"/>
  <c r="AI41" s="1"/>
  <c r="S45"/>
  <c r="W52" s="1"/>
  <c r="AE45"/>
  <c r="AI52" s="1"/>
  <c r="C54"/>
  <c r="O57"/>
  <c r="Y57"/>
  <c r="AC65" s="1"/>
  <c r="O59"/>
  <c r="AF59" s="1"/>
  <c r="C65"/>
  <c r="AE68"/>
  <c r="T69"/>
  <c r="O70"/>
  <c r="AG70" s="1"/>
  <c r="O74"/>
  <c r="AA79"/>
  <c r="AC81" s="1"/>
  <c r="O80"/>
  <c r="AG80" s="1"/>
  <c r="C81"/>
  <c r="AE84"/>
  <c r="Z86"/>
  <c r="Z549" s="1"/>
  <c r="O87"/>
  <c r="O91" s="1"/>
  <c r="S94"/>
  <c r="W97" s="1"/>
  <c r="AE94"/>
  <c r="AI97" s="1"/>
  <c r="AE111"/>
  <c r="AI113" s="1"/>
  <c r="S117"/>
  <c r="AE117"/>
  <c r="O119"/>
  <c r="AG119" s="1"/>
  <c r="S123"/>
  <c r="W128" s="1"/>
  <c r="AE131"/>
  <c r="AI133" s="1"/>
  <c r="AE136"/>
  <c r="AI143" s="1"/>
  <c r="AB549"/>
  <c r="T151"/>
  <c r="O167"/>
  <c r="C171"/>
  <c r="V181"/>
  <c r="W197" s="1"/>
  <c r="AH181"/>
  <c r="AI197" s="1"/>
  <c r="AA195"/>
  <c r="AC197" s="1"/>
  <c r="AH201"/>
  <c r="AI202" s="1"/>
  <c r="O208"/>
  <c r="AF211"/>
  <c r="AI212" s="1"/>
  <c r="O216"/>
  <c r="O222" s="1"/>
  <c r="AE225"/>
  <c r="AG237"/>
  <c r="AI238" s="1"/>
  <c r="O252"/>
  <c r="AF251" s="1"/>
  <c r="W258"/>
  <c r="AE261"/>
  <c r="AI273" s="1"/>
  <c r="AE278"/>
  <c r="AI283" s="1"/>
  <c r="T280"/>
  <c r="W283" s="1"/>
  <c r="S286"/>
  <c r="W292" s="1"/>
  <c r="AE286"/>
  <c r="O287"/>
  <c r="O288"/>
  <c r="AF288" s="1"/>
  <c r="S295"/>
  <c r="AE295"/>
  <c r="AI309" s="1"/>
  <c r="AF301"/>
  <c r="U309"/>
  <c r="G462"/>
  <c r="H461"/>
  <c r="I460"/>
  <c r="J459"/>
  <c r="I462"/>
  <c r="J461"/>
  <c r="K460"/>
  <c r="L459"/>
  <c r="N546"/>
  <c r="O545"/>
  <c r="AA13"/>
  <c r="O69"/>
  <c r="AF69" s="1"/>
  <c r="O123"/>
  <c r="W143"/>
  <c r="AF175"/>
  <c r="AI178" s="1"/>
  <c r="V221"/>
  <c r="W221" s="1"/>
  <c r="AH221"/>
  <c r="AI221" s="1"/>
  <c r="F241"/>
  <c r="J241"/>
  <c r="L241"/>
  <c r="E242"/>
  <c r="I242"/>
  <c r="K242"/>
  <c r="D243"/>
  <c r="H243"/>
  <c r="J243"/>
  <c r="C244"/>
  <c r="G244"/>
  <c r="I244"/>
  <c r="O244"/>
  <c r="AC248"/>
  <c r="AC258"/>
  <c r="AI339"/>
  <c r="AI344"/>
  <c r="AI350"/>
  <c r="O334"/>
  <c r="O339"/>
  <c r="O344"/>
  <c r="O350"/>
  <c r="O353"/>
  <c r="U355"/>
  <c r="O369"/>
  <c r="T373"/>
  <c r="O384"/>
  <c r="AF384" s="1"/>
  <c r="AI386" s="1"/>
  <c r="C386"/>
  <c r="O386"/>
  <c r="C396"/>
  <c r="O396"/>
  <c r="U402"/>
  <c r="W403" s="1"/>
  <c r="O412"/>
  <c r="S419"/>
  <c r="W422" s="1"/>
  <c r="T420"/>
  <c r="C422"/>
  <c r="AF426"/>
  <c r="O433"/>
  <c r="S436"/>
  <c r="W437" s="1"/>
  <c r="O442"/>
  <c r="V454"/>
  <c r="D461" s="1"/>
  <c r="AH454"/>
  <c r="O462" s="1"/>
  <c r="C456"/>
  <c r="AC479"/>
  <c r="O517"/>
  <c r="O534"/>
  <c r="U539"/>
  <c r="F543"/>
  <c r="J543"/>
  <c r="L543"/>
  <c r="E544"/>
  <c r="I544"/>
  <c r="K544"/>
  <c r="D545"/>
  <c r="H545"/>
  <c r="J545"/>
  <c r="S353"/>
  <c r="W356" s="1"/>
  <c r="S382"/>
  <c r="W386" s="1"/>
  <c r="S389"/>
  <c r="W396" s="1"/>
  <c r="AE399"/>
  <c r="AI403" s="1"/>
  <c r="O402"/>
  <c r="AG402" s="1"/>
  <c r="O461" s="1"/>
  <c r="O436"/>
  <c r="T467"/>
  <c r="O476"/>
  <c r="AF467" s="1"/>
  <c r="U477"/>
  <c r="AE485"/>
  <c r="AI491" s="1"/>
  <c r="T537"/>
  <c r="AF537"/>
  <c r="O538"/>
  <c r="O540" s="1"/>
  <c r="I543"/>
  <c r="K543"/>
  <c r="O543"/>
  <c r="H544"/>
  <c r="H542" s="1"/>
  <c r="J544"/>
  <c r="N544"/>
  <c r="G545"/>
  <c r="I545"/>
  <c r="M545"/>
  <c r="C461" l="1"/>
  <c r="W273"/>
  <c r="AG89"/>
  <c r="AG549" s="1"/>
  <c r="N552" s="1"/>
  <c r="O283"/>
  <c r="W479"/>
  <c r="O292"/>
  <c r="C242"/>
  <c r="O496"/>
  <c r="M546"/>
  <c r="N545"/>
  <c r="O544"/>
  <c r="AI479"/>
  <c r="M462"/>
  <c r="N461"/>
  <c r="O460"/>
  <c r="AI258"/>
  <c r="G552"/>
  <c r="H551"/>
  <c r="I550"/>
  <c r="J549"/>
  <c r="D546"/>
  <c r="E545"/>
  <c r="F544"/>
  <c r="G543"/>
  <c r="G542" s="1"/>
  <c r="N542"/>
  <c r="O438"/>
  <c r="AE436"/>
  <c r="AI437" s="1"/>
  <c r="O128"/>
  <c r="AE123"/>
  <c r="AI128" s="1"/>
  <c r="AA549"/>
  <c r="H244"/>
  <c r="I243"/>
  <c r="J242"/>
  <c r="K241"/>
  <c r="AE167"/>
  <c r="O171"/>
  <c r="I552"/>
  <c r="J551"/>
  <c r="K550"/>
  <c r="L549"/>
  <c r="O81"/>
  <c r="AE74"/>
  <c r="AI81" s="1"/>
  <c r="U549"/>
  <c r="C243"/>
  <c r="D242"/>
  <c r="E241"/>
  <c r="AI14"/>
  <c r="O542"/>
  <c r="I542"/>
  <c r="F542"/>
  <c r="O482"/>
  <c r="W453"/>
  <c r="C459"/>
  <c r="AH549"/>
  <c r="N462"/>
  <c r="D460"/>
  <c r="L546"/>
  <c r="AI292"/>
  <c r="AI37"/>
  <c r="E460"/>
  <c r="C462"/>
  <c r="C460"/>
  <c r="O258"/>
  <c r="AF86"/>
  <c r="M244" s="1"/>
  <c r="O71"/>
  <c r="O14"/>
  <c r="AC91"/>
  <c r="W70"/>
  <c r="O37"/>
  <c r="N244"/>
  <c r="D241"/>
  <c r="T549"/>
  <c r="H242"/>
  <c r="H240" s="1"/>
  <c r="F244"/>
  <c r="Y549"/>
  <c r="C545"/>
  <c r="D544"/>
  <c r="E543"/>
  <c r="E542" s="1"/>
  <c r="C544"/>
  <c r="D543"/>
  <c r="J546"/>
  <c r="K545"/>
  <c r="L544"/>
  <c r="L542" s="1"/>
  <c r="M543"/>
  <c r="M542" s="1"/>
  <c r="O356"/>
  <c r="AE353"/>
  <c r="AI356" s="1"/>
  <c r="J462"/>
  <c r="K461"/>
  <c r="L460"/>
  <c r="M459"/>
  <c r="AE57"/>
  <c r="AI65" s="1"/>
  <c r="O65"/>
  <c r="S549"/>
  <c r="C241"/>
  <c r="C240" s="1"/>
  <c r="W14"/>
  <c r="A269"/>
  <c r="A267"/>
  <c r="A270" s="1"/>
  <c r="A271" s="1"/>
  <c r="A272" s="1"/>
  <c r="A273" s="1"/>
  <c r="A274" s="1"/>
  <c r="K542"/>
  <c r="J542"/>
  <c r="AI453"/>
  <c r="O403"/>
  <c r="V549"/>
  <c r="E459"/>
  <c r="W309"/>
  <c r="E461" s="1"/>
  <c r="AI70"/>
  <c r="F459"/>
  <c r="D459"/>
  <c r="I458"/>
  <c r="N460"/>
  <c r="L462"/>
  <c r="O120"/>
  <c r="G459"/>
  <c r="O243"/>
  <c r="I241"/>
  <c r="I240" s="1"/>
  <c r="G243"/>
  <c r="AC14"/>
  <c r="C542" l="1"/>
  <c r="AC549"/>
  <c r="J244"/>
  <c r="J240" s="1"/>
  <c r="K243"/>
  <c r="L242"/>
  <c r="M241"/>
  <c r="C552"/>
  <c r="O552" s="1"/>
  <c r="D551"/>
  <c r="E550"/>
  <c r="F549"/>
  <c r="C550"/>
  <c r="O550" s="1"/>
  <c r="D549"/>
  <c r="H552"/>
  <c r="I551"/>
  <c r="J550"/>
  <c r="K549"/>
  <c r="D542"/>
  <c r="F460"/>
  <c r="M461"/>
  <c r="AI91"/>
  <c r="AI549" s="1"/>
  <c r="N242"/>
  <c r="L244"/>
  <c r="K240"/>
  <c r="N243"/>
  <c r="AF549"/>
  <c r="W549"/>
  <c r="D244"/>
  <c r="E243"/>
  <c r="E240" s="1"/>
  <c r="F242"/>
  <c r="F240" s="1"/>
  <c r="G241"/>
  <c r="G240" s="1"/>
  <c r="S553"/>
  <c r="C549"/>
  <c r="Y553"/>
  <c r="F552"/>
  <c r="G551"/>
  <c r="H550"/>
  <c r="I549"/>
  <c r="I548" s="1"/>
  <c r="C551"/>
  <c r="O551" s="1"/>
  <c r="D550"/>
  <c r="E549"/>
  <c r="D240"/>
  <c r="D462"/>
  <c r="O459"/>
  <c r="O458" s="1"/>
  <c r="C458"/>
  <c r="O241"/>
  <c r="M243"/>
  <c r="AE549"/>
  <c r="O242"/>
  <c r="N240" l="1"/>
  <c r="AE553"/>
  <c r="L552"/>
  <c r="M551"/>
  <c r="N550"/>
  <c r="M552"/>
  <c r="N551"/>
  <c r="J552"/>
  <c r="J548" s="1"/>
  <c r="K551"/>
  <c r="L550"/>
  <c r="L548" s="1"/>
  <c r="M549"/>
  <c r="O240"/>
  <c r="K548"/>
  <c r="M240"/>
  <c r="C548"/>
  <c r="O549"/>
  <c r="O548" s="1"/>
  <c r="D552"/>
  <c r="D548" s="1"/>
  <c r="E551"/>
  <c r="F550"/>
  <c r="X549"/>
  <c r="G549"/>
  <c r="L240"/>
  <c r="E552" l="1"/>
  <c r="E548" s="1"/>
  <c r="F551"/>
  <c r="F548" s="1"/>
  <c r="G550"/>
  <c r="H549"/>
  <c r="H548" s="1"/>
  <c r="G548"/>
  <c r="M548"/>
  <c r="N548"/>
</calcChain>
</file>

<file path=xl/sharedStrings.xml><?xml version="1.0" encoding="utf-8"?>
<sst xmlns="http://schemas.openxmlformats.org/spreadsheetml/2006/main" count="3433" uniqueCount="1155">
  <si>
    <t>отделение скорой помощи</t>
  </si>
  <si>
    <t>приемный покой</t>
  </si>
  <si>
    <t>инфекционное отделение</t>
  </si>
  <si>
    <t>хирургическое отделение</t>
  </si>
  <si>
    <t>неврологическое отделение</t>
  </si>
  <si>
    <t>педиатрическое отделение</t>
  </si>
  <si>
    <t>гараж (машины скорой помощи)</t>
  </si>
  <si>
    <t>клинико-диагностическая лаборатория</t>
  </si>
  <si>
    <t xml:space="preserve"> - </t>
  </si>
  <si>
    <t xml:space="preserve">      Стационар ГБУЗ "Дигорская ЦРБ" МЗ РСО-Алания работает круглосуточно, без выходных и праздничных дней.</t>
  </si>
  <si>
    <t xml:space="preserve">Процедурные и перевязочные медсёстра отделений стационара </t>
  </si>
  <si>
    <t xml:space="preserve">Заведующие отделениями и врачи-ординаторы круглосуточного стационара </t>
  </si>
  <si>
    <t>Врач-инфекционист</t>
  </si>
  <si>
    <t>Старшая медсестра, медсестра процедурная инфекционного отделения стационара</t>
  </si>
  <si>
    <t>Врач-инфекционист стационара</t>
  </si>
  <si>
    <t xml:space="preserve">Старшие медсёстра отделений стационара </t>
  </si>
  <si>
    <t>Физиотерапевтический кабинет</t>
  </si>
  <si>
    <t>Кабинет ультразвуковой диагностики</t>
  </si>
  <si>
    <t>Кабинет лечебной физкультуры</t>
  </si>
  <si>
    <t>Кабинет ультразвуковой и  функциональной диагностики</t>
  </si>
  <si>
    <t>Рентгенкабинет</t>
  </si>
  <si>
    <t>Кабинет эндоскопический</t>
  </si>
  <si>
    <t>Организационно-методический отдел</t>
  </si>
  <si>
    <t>Пункт приема и хранения лекарственных средств</t>
  </si>
  <si>
    <t>Административно-управленческий персонал</t>
  </si>
  <si>
    <t>Врач-районный педиатр</t>
  </si>
  <si>
    <t xml:space="preserve">Врач-эпидем.стац. и амб.-полик.работы </t>
  </si>
  <si>
    <t>Врач-клинический фармаколог</t>
  </si>
  <si>
    <t>Врач-терапевт консультант</t>
  </si>
  <si>
    <t>Врач-акушер гинеколог дневного стационара</t>
  </si>
  <si>
    <t>Главная медицинская сестра</t>
  </si>
  <si>
    <t>Инструктор -дезинфектор</t>
  </si>
  <si>
    <t>Медицинская сестра кабинета по профилактике СПИДа</t>
  </si>
  <si>
    <t>Акушерка смотрового кабинета</t>
  </si>
  <si>
    <t>Медсестра по медицинской профилактике</t>
  </si>
  <si>
    <t xml:space="preserve">Начальник отдела кадров </t>
  </si>
  <si>
    <t>Специалист по кадрам</t>
  </si>
  <si>
    <t>Инспектор по бронированию военнообязанных</t>
  </si>
  <si>
    <t>Инженер по охране труда и технике безопасности</t>
  </si>
  <si>
    <t>Делопроизводитель</t>
  </si>
  <si>
    <t>Архивариус</t>
  </si>
  <si>
    <t>Оператор ЭВМ</t>
  </si>
  <si>
    <t>Юрисконсульт</t>
  </si>
  <si>
    <t>Машинистка</t>
  </si>
  <si>
    <t>Механик</t>
  </si>
  <si>
    <t>Работники бухгалтерии</t>
  </si>
  <si>
    <t>Пищеблок</t>
  </si>
  <si>
    <t>Эксплуатационно-техническая и хозяйственная служба</t>
  </si>
  <si>
    <t xml:space="preserve">         В режиме непрерывной рабочей недели круглосуточно работают следующие структурные подразделения:</t>
  </si>
  <si>
    <t xml:space="preserve">Прочий общебольничный персонал: </t>
  </si>
  <si>
    <t xml:space="preserve">      Всем работникам ЛПУ, за исключением работающих по графику сменности, предоставляется перерыв для отдыха и питания продолжительностью 30 мин. с 13.00 до 13.30., который в рабочее время не включается</t>
  </si>
  <si>
    <t xml:space="preserve">Установить режим работы районной поликлиники ГБУЗ "Дигорская ЦРБ" МЗ РСО-Алания </t>
  </si>
  <si>
    <t>на нач.года</t>
  </si>
  <si>
    <t>изменения за год</t>
  </si>
  <si>
    <t>на конец года</t>
  </si>
  <si>
    <t>№</t>
  </si>
  <si>
    <t>Наименование структурных подразделений и должностей в них</t>
  </si>
  <si>
    <t>Число долж-ностей на начало 2014г</t>
  </si>
  <si>
    <t>Число долж-ностей на конец 2014г</t>
  </si>
  <si>
    <t>Примечания</t>
  </si>
  <si>
    <t xml:space="preserve">врачи </t>
  </si>
  <si>
    <t>СМП</t>
  </si>
  <si>
    <t>ММП</t>
  </si>
  <si>
    <t>ПП</t>
  </si>
  <si>
    <t>всего</t>
  </si>
  <si>
    <t>1.  С Т А Ц И О Н А Р</t>
  </si>
  <si>
    <t>1.Терапевтическое отделение</t>
  </si>
  <si>
    <t>Врач-терапевт,заведующий отделением</t>
  </si>
  <si>
    <t>Врач-терапевт</t>
  </si>
  <si>
    <t>Пр. №67 от3.3.14 (-0,5)</t>
  </si>
  <si>
    <t>врач-терапевт дневного стационара</t>
  </si>
  <si>
    <t>Старшая медицинская сестра</t>
  </si>
  <si>
    <t>Медицинская сестра процедурной</t>
  </si>
  <si>
    <t>Медицинская сестра процедурной дневного стационара</t>
  </si>
  <si>
    <t>Медицинская сестра палатная</t>
  </si>
  <si>
    <t>Пр.№74 от 20.3.14 (-3,25)</t>
  </si>
  <si>
    <t>Сестра-хозяйка</t>
  </si>
  <si>
    <t>Пр.№141б от 27.10.14 (-0,25)П.142а от30.10.14 (-0,75)</t>
  </si>
  <si>
    <t>Санитарка палатная</t>
  </si>
  <si>
    <t>ИТОГО:</t>
  </si>
  <si>
    <t>2.Хирургическое отделение</t>
  </si>
  <si>
    <t>Врач-хирург, заведующий отделением</t>
  </si>
  <si>
    <t>Врач-хирург</t>
  </si>
  <si>
    <t>Медицинская сестра перевязочного кабинета</t>
  </si>
  <si>
    <t>Медицинская сестра централизованной стерилизации</t>
  </si>
  <si>
    <t>Пр.№68 от 7.3.14 (-1)</t>
  </si>
  <si>
    <t>Санитарка перевязочного кабинета</t>
  </si>
  <si>
    <t>Санитарка централизованной стерилизации</t>
  </si>
  <si>
    <t>Медицинская сестра операционного блока</t>
  </si>
  <si>
    <t>Санитарка операционного блока</t>
  </si>
  <si>
    <t xml:space="preserve">3.Палата реанимации и интенсивной терапии </t>
  </si>
  <si>
    <t>Врач анестезиолог-реаниматолог</t>
  </si>
  <si>
    <t>Пр.№61 от14.02.14 (-0,5)</t>
  </si>
  <si>
    <t>Старшая медицинская сестра -анестезист</t>
  </si>
  <si>
    <t>Пр.№64а от28.02.14г (-1ст перед.в м/с палатную ПИТ)</t>
  </si>
  <si>
    <t>Медицинская сестра -анестезист</t>
  </si>
  <si>
    <t>Пр.№64а от28.02.14г (1ст перед.из ст.м/с анестез. ),Пр.№74 от 20.3.14 (-1)</t>
  </si>
  <si>
    <t>Пр.№74 от 20.3.14 (-1,25,)Пр.№96 от 15.05.14 (+0,5 перед.из санит. Амб Кора)</t>
  </si>
  <si>
    <t>4. Дежурная бригада экстренной хирургической помощи</t>
  </si>
  <si>
    <t>Лаборант</t>
  </si>
  <si>
    <t>5. Отделение неврологическое</t>
  </si>
  <si>
    <t>Врач-невропатолог, заведующий отделением</t>
  </si>
  <si>
    <t>Врач-невропатолог</t>
  </si>
  <si>
    <t>Пр.№61 от14.02.14 (-0,5), Пр.№141-а от 27.10.14(+0,5 перед.из вр.тер.уч)</t>
  </si>
  <si>
    <t>Пр.№74 от 20.3.14 (-0,5)</t>
  </si>
  <si>
    <t>медицинская сестра палатная</t>
  </si>
  <si>
    <t>Пр.№74 от 20.3.14 (-2,25)</t>
  </si>
  <si>
    <t>Медицинская сестра по обслуживанию больных с ОНМК</t>
  </si>
  <si>
    <t>Сестра- хозяйка</t>
  </si>
  <si>
    <t>Пр.№74 от 20.3.14 (-0,5), П.142а от30.10.14 (-0,5)</t>
  </si>
  <si>
    <t>6. Отделение для беременных и рожениц</t>
  </si>
  <si>
    <t>Врач-акушер-гинеколог,заведующий отделением</t>
  </si>
  <si>
    <t>П.142а от30.10.14 (-1)</t>
  </si>
  <si>
    <t>Врач - неонатолог</t>
  </si>
  <si>
    <t>Пр.№75 от 22.3.14 (-0,25), П.142а от30.10.14 (-0,25)</t>
  </si>
  <si>
    <t>Старшая акушерка</t>
  </si>
  <si>
    <t>ПР.№141б от 27.10.14 (-1 перд в акуш смотр.каб стац)</t>
  </si>
  <si>
    <t>Акушерка</t>
  </si>
  <si>
    <t>ПР.№141б от 27.10.14 (-0,5 перед в акуш смотр.каб пол) П.142а от30.10.14 (-3),Пр.№152/а от 22.12.14 (-1,5)</t>
  </si>
  <si>
    <t>Мед. сестра палаты новорожденных</t>
  </si>
  <si>
    <t>Сестра хозяйка</t>
  </si>
  <si>
    <t>П.142а от30.10.14 (-0,5)</t>
  </si>
  <si>
    <t>П.142а от30.10.14 (-2,25)</t>
  </si>
  <si>
    <t>Санитарка автоклавной</t>
  </si>
  <si>
    <t>7. Гинекологическое отделение</t>
  </si>
  <si>
    <t>Врач -акушер- гинеколог</t>
  </si>
  <si>
    <t>Пр.№141Н от 27.10.14 (-0,5ст перд. во вр.акуш.дн.стац.</t>
  </si>
  <si>
    <t>П.142а от30.10.14 (-4), Пр.№152/а от 22.12.14 (-0,5)</t>
  </si>
  <si>
    <t>8. Педиатрическое отделение</t>
  </si>
  <si>
    <t>Врач-педиатр</t>
  </si>
  <si>
    <t>П.142а от30.10.14 (-0,25)</t>
  </si>
  <si>
    <t>Старшая медсестра</t>
  </si>
  <si>
    <t>Пр.№68 от 7.3.14 (-0,25) П.142а от30.10.14 (-0,25)</t>
  </si>
  <si>
    <t>П.142а от30.10.14 (-3,0)</t>
  </si>
  <si>
    <t xml:space="preserve">9. Инфекционное отделение </t>
  </si>
  <si>
    <t>Врач - инфекционист</t>
  </si>
  <si>
    <t xml:space="preserve">Врач педиатр </t>
  </si>
  <si>
    <t>Пр.№67а от 3.3.14 (-0,5)</t>
  </si>
  <si>
    <t>Пр.№64а от28.02.14г (1ст перед.из м/с проц.),Пр.№74 от 20.3.14 (-1,25)</t>
  </si>
  <si>
    <t xml:space="preserve">Медицинская сестра процедурная   </t>
  </si>
  <si>
    <t>Пр.№64а от28.02.14г (1ст перед.в м/с палатную)</t>
  </si>
  <si>
    <t xml:space="preserve">Старшая медицинская сестра </t>
  </si>
  <si>
    <t>Пр 151в от29.12.14 (-0,5 в санитарку пост)</t>
  </si>
  <si>
    <t>пр.№ 151/вот 29.12.14г (+0,25с/х тер.+0,5ст с/х инф.)</t>
  </si>
  <si>
    <t>10. Физиотерапевтические кабинеты</t>
  </si>
  <si>
    <t>Врач-физиотерапевт, заведующий кабинетом</t>
  </si>
  <si>
    <t>Пр. №64-б (-0,5вр. Перевести из стац.в пол-ку</t>
  </si>
  <si>
    <t>Медицинская сестра</t>
  </si>
  <si>
    <t>Пр.№74 от 20.3.14 (-0,25)</t>
  </si>
  <si>
    <t>Медицинская сестра по массажу</t>
  </si>
  <si>
    <t>Санитарка</t>
  </si>
  <si>
    <t>Пр.№66 от 3.3.14 (-0,5 перед. в сан. Адм.корп.)</t>
  </si>
  <si>
    <t>11. Кабинет лечебной физкультуры</t>
  </si>
  <si>
    <t>Инструктор по лечебной  физкультуре</t>
  </si>
  <si>
    <t>12. Кабинет функциональной диагностики</t>
  </si>
  <si>
    <t>Врач функциональной диагностики</t>
  </si>
  <si>
    <t>13.Кабинет ультразвуковой диагностики</t>
  </si>
  <si>
    <t>Врач ультразвуковой диагностики</t>
  </si>
  <si>
    <t>14 . Кабинет рентгеновский</t>
  </si>
  <si>
    <t>Врач-рентгенолог</t>
  </si>
  <si>
    <t>Рентгенлаборант</t>
  </si>
  <si>
    <t>15 .Клинико-диагностическая лаборатория</t>
  </si>
  <si>
    <t>Врач клинической лаборатории,заведующий лабораторией</t>
  </si>
  <si>
    <t>Пр.№61 от 14.02.14г (-0,25ст), Пр. №64б -0,25вр. Перевести в штат пол-ки</t>
  </si>
  <si>
    <t>Лаборант микроскопии</t>
  </si>
  <si>
    <t>Фельдшер-лаборант</t>
  </si>
  <si>
    <t>16. Кабинет эндоскопический</t>
  </si>
  <si>
    <t>Врач-эндоскопист</t>
  </si>
  <si>
    <t>17. Административно-управленческий персонал</t>
  </si>
  <si>
    <t xml:space="preserve"> Главный врач</t>
  </si>
  <si>
    <t>Заместитель главного врача по лечебной работе</t>
  </si>
  <si>
    <t>Зам. гл. врача по медицинскому обслуживанию населения</t>
  </si>
  <si>
    <t>Зам. гл. врача по врачебному контролю</t>
  </si>
  <si>
    <t>Начальник службы ГО, ЧС и пожарной безопасности</t>
  </si>
  <si>
    <t>Начальник АХО</t>
  </si>
  <si>
    <t xml:space="preserve">Зам.главного врача по экон.вопросам </t>
  </si>
  <si>
    <t xml:space="preserve"> (-0,5экон перед. в 0,25 зам по экон)</t>
  </si>
  <si>
    <t xml:space="preserve">ИТОГО </t>
  </si>
  <si>
    <t>18 . Общеучрежденческий и общебольничный персонал</t>
  </si>
  <si>
    <t>Пр.№51 от 25.01.14г (+0,25)</t>
  </si>
  <si>
    <t>Пр.№141Н от 27.10.14 (+0,5ст перед. из вр.-акуш.гинек.отд.</t>
  </si>
  <si>
    <t>ПР.№141б от 27.10.14 (+1 перед из ст. акуш)</t>
  </si>
  <si>
    <t>19. Организационно - методический отдел</t>
  </si>
  <si>
    <t>Врач - методист</t>
  </si>
  <si>
    <t>Фельдшер - методист</t>
  </si>
  <si>
    <t>Медицинский статистик</t>
  </si>
  <si>
    <t>Медицинский статистик  оперативного отдела</t>
  </si>
  <si>
    <t>Пр.№68 от ,7.3.14 (-1)</t>
  </si>
  <si>
    <t>20.Пищеблок</t>
  </si>
  <si>
    <t>Медицинская сестра диетическая</t>
  </si>
  <si>
    <t>Повар</t>
  </si>
  <si>
    <t>Работник по кухне</t>
  </si>
  <si>
    <t>Пр.№74 от 20.3.14 (-2)</t>
  </si>
  <si>
    <t>Санитарка - раздатчица</t>
  </si>
  <si>
    <t>21. Эксплуатационно-техническая и хозяйственная служба</t>
  </si>
  <si>
    <t>Заведующий продуктовым и материальным складом</t>
  </si>
  <si>
    <t>Агент по снабжению</t>
  </si>
  <si>
    <t>Инженер по метрологии</t>
  </si>
  <si>
    <t>Сторож</t>
  </si>
  <si>
    <t>Электромонтер</t>
  </si>
  <si>
    <t>Слесарь - ремонтник</t>
  </si>
  <si>
    <t>Пр.150-а от 10.12.14г</t>
  </si>
  <si>
    <t>Сантехник</t>
  </si>
  <si>
    <t>Пр.№67 от3.03.14г (-0,5ст перед.в сан.каб.СПИДа)</t>
  </si>
  <si>
    <t>Работник по ремонту зданий ,сооружений, оборудования</t>
  </si>
  <si>
    <t>Оператор котельной</t>
  </si>
  <si>
    <t>Лифтер</t>
  </si>
  <si>
    <t>Газоэлектросварщик</t>
  </si>
  <si>
    <t>Подсобный рабочий</t>
  </si>
  <si>
    <t>Уборщик территории</t>
  </si>
  <si>
    <t>Санитарка -уборщица административного корпуса</t>
  </si>
  <si>
    <t>Пр.№66 от 3.3.14 (+0,5 перед. из сан. Рентгенкаб.,+0,5передел.из сан. Физтеркаб.)</t>
  </si>
  <si>
    <t>Санитарка кабинета профилактики СПИДа</t>
  </si>
  <si>
    <t>Пр.№67 от3.03.14г (+0,5ст перед.из сантехника)</t>
  </si>
  <si>
    <t>Санитарка морга</t>
  </si>
  <si>
    <t>22. Прачечная</t>
  </si>
  <si>
    <t>Заведующий бельевым складом</t>
  </si>
  <si>
    <t>Машинист по стирке белья</t>
  </si>
  <si>
    <t>Пр. №151 а (-0,25 в с/х общебольн)</t>
  </si>
  <si>
    <t>Итого:</t>
  </si>
  <si>
    <t>23. Гараж</t>
  </si>
  <si>
    <t>Диспетчер</t>
  </si>
  <si>
    <t xml:space="preserve">Водитель   </t>
  </si>
  <si>
    <t>24. Пункт приема и хранения лекарственных средств</t>
  </si>
  <si>
    <t>Фармацевт</t>
  </si>
  <si>
    <t>25. Бухгалтерия</t>
  </si>
  <si>
    <t>Главный бухгалтер</t>
  </si>
  <si>
    <t>Заместитель главного бухгалтера</t>
  </si>
  <si>
    <t>Экономист</t>
  </si>
  <si>
    <t xml:space="preserve"> (-0,5 перед. в 0,25 зам по экон)</t>
  </si>
  <si>
    <r>
      <t>Старший программист</t>
    </r>
    <r>
      <rPr>
        <sz val="8"/>
        <rFont val="Arial"/>
        <family val="2"/>
        <charset val="204"/>
      </rPr>
      <t xml:space="preserve"> </t>
    </r>
  </si>
  <si>
    <r>
      <t>Программист</t>
    </r>
    <r>
      <rPr>
        <sz val="8"/>
        <rFont val="Arial"/>
        <family val="2"/>
        <charset val="204"/>
      </rPr>
      <t xml:space="preserve"> </t>
    </r>
  </si>
  <si>
    <t>Бухгалтер</t>
  </si>
  <si>
    <t>Кассир-бухгалтер</t>
  </si>
  <si>
    <t xml:space="preserve">26. Отделение скорой медицинской помощи </t>
  </si>
  <si>
    <t>Старший врач скорой помощи</t>
  </si>
  <si>
    <t>Пр.№64а от28.02.14г (-1ст перед.во врача ск. Пом.</t>
  </si>
  <si>
    <t>Врач скорой помощи</t>
  </si>
  <si>
    <t>Пр.№64а от28.02.14г (1ст ст.вр.перед.из ст.врача ск.пом.)</t>
  </si>
  <si>
    <t>Фельдшер выездной бригады</t>
  </si>
  <si>
    <t>Пр.№74а от 20.03.14(-1 перед.в фельд.неотл..пом) .Пр.№79 от4.04.14 (-2)</t>
  </si>
  <si>
    <t>Мед. по приему вызовов,передаче их выездной бриг.ск.помощи</t>
  </si>
  <si>
    <t>Санитар-водитель выездной бригады</t>
  </si>
  <si>
    <t>Пр.№74б  от 20.03.14 (переименовано) Пр.№79 от4.04.14 (-2)</t>
  </si>
  <si>
    <t>27. Отделение приемного покоя</t>
  </si>
  <si>
    <t>Врач-терапевт приемного покоя</t>
  </si>
  <si>
    <t>Медицинская сестра приемного покоя</t>
  </si>
  <si>
    <t>Пр.№74 от 20.3.14 (-1)</t>
  </si>
  <si>
    <t>Итого по стационару:</t>
  </si>
  <si>
    <t>в том числе: врачи</t>
  </si>
  <si>
    <t>Средний мед.персонал</t>
  </si>
  <si>
    <t>Младший мед.персонал</t>
  </si>
  <si>
    <t>Прочий персонал</t>
  </si>
  <si>
    <t>2.  Районная поликлиника</t>
  </si>
  <si>
    <t>1. АУП</t>
  </si>
  <si>
    <t>Зам.главного врача по амбулаторно-поликлинической работе</t>
  </si>
  <si>
    <t>2. Общий отдел</t>
  </si>
  <si>
    <t>Мед.сестра кабинета зам.гл. врача по амбул.-поликлин.работе</t>
  </si>
  <si>
    <t>Пр.№93 от 30.04.14 (-1 перед. В мед.рег.)</t>
  </si>
  <si>
    <t>Мед.сестра кабинета зам.гл.врача по врачебному контролю</t>
  </si>
  <si>
    <t>Мед.сестра по дополнит. лекарственному обеспечению</t>
  </si>
  <si>
    <t>Сестра милосердия, медсестра</t>
  </si>
  <si>
    <t>Фельдшер кабинета неотложной помощи</t>
  </si>
  <si>
    <t>Пр.№74а от 20.03.14 (+1 перед.из фельд.ск.пом.</t>
  </si>
  <si>
    <t>3. Хирургическое отделение</t>
  </si>
  <si>
    <t>Врач-онколог</t>
  </si>
  <si>
    <t>Врач-уролог</t>
  </si>
  <si>
    <t>Врач - травматолог-ортопед</t>
  </si>
  <si>
    <t xml:space="preserve">Врач-хирург детский </t>
  </si>
  <si>
    <t>Врач - эндоскопист</t>
  </si>
  <si>
    <t>Медицинская сестра  хирургического кабинета</t>
  </si>
  <si>
    <t>Медицинская сестра кабинета уролога</t>
  </si>
  <si>
    <t>Пр.№140 от 25.10.14 (-0,5 перед. из м/с дерматовенеролога</t>
  </si>
  <si>
    <t>Медицинская сестра кабинета травматолога-ортопеда</t>
  </si>
  <si>
    <t>Медицинская сестра онкологического кабинета</t>
  </si>
  <si>
    <t>Медицинская сестра врача-эндоскописта</t>
  </si>
  <si>
    <t>Санитарка хирургического и перевязочного кабинета</t>
  </si>
  <si>
    <t>Санитарка онкологического кабинета</t>
  </si>
  <si>
    <t>4. Терапевтическое отделение</t>
  </si>
  <si>
    <t>Врач - терапевт участковый</t>
  </si>
  <si>
    <t>Пр.№141-а от 27.10.14г (-0,5 перед. во вр. невр.стац)</t>
  </si>
  <si>
    <t>Врач-эндокринолог</t>
  </si>
  <si>
    <t>Медицинская сестра врача участкового-терапевта</t>
  </si>
  <si>
    <t>Медицинская сестра эндокринолога</t>
  </si>
  <si>
    <t>Санитарка терапевтического кабинета</t>
  </si>
  <si>
    <t>Пр.№61 от 14.02.14г (-0,5ст)</t>
  </si>
  <si>
    <t>5. Акушерско-гинекологическое отделение районной поликлиники</t>
  </si>
  <si>
    <t>Врач-акушер-гинеколог,зав.акуш.-гинек.отделением райполиклиники</t>
  </si>
  <si>
    <t>Врач-акушер-гинеколог</t>
  </si>
  <si>
    <t>Пр.№95 от 15.05.14 (-0,75)</t>
  </si>
  <si>
    <t>Акушерка участковая</t>
  </si>
  <si>
    <t>Акушерка смотрового и процедурного кабинета</t>
  </si>
  <si>
    <t>Пр.№141б от 27.10.14 (+0,5 перед. Из акуш.род.отд.</t>
  </si>
  <si>
    <t>Санитарка акушерско-гинеколог. отделения районной поликлиники</t>
  </si>
  <si>
    <t>6. Детское отделение районной поликлиники</t>
  </si>
  <si>
    <t>Врач -педиатр участковый,зав. дет.отделением районной полик.</t>
  </si>
  <si>
    <t>Врач - педиатр участковый</t>
  </si>
  <si>
    <t>Врач-педиатр дошкольный</t>
  </si>
  <si>
    <t>Врач-педиатр школьный</t>
  </si>
  <si>
    <t>Врач-невропатолог детский</t>
  </si>
  <si>
    <t>Врач-дерматовенеролог детский</t>
  </si>
  <si>
    <t>Медицинская сестра участковая</t>
  </si>
  <si>
    <t>Медицинская сестра школьная</t>
  </si>
  <si>
    <t>Медицинская сестра процедурной (прививочной)</t>
  </si>
  <si>
    <t>Медицинская сестра неврологического кабинета</t>
  </si>
  <si>
    <t>Мед.сестра каб. участ. педиатров</t>
  </si>
  <si>
    <t>Медицинская сестра дерматовенерологического кабинета</t>
  </si>
  <si>
    <t>Медицинский регистратор</t>
  </si>
  <si>
    <t>7. Неврологический кабинет</t>
  </si>
  <si>
    <t>Санитарка неврологического кабинета</t>
  </si>
  <si>
    <t>Пр.№61 от 14.02.14г (-0,25ст)</t>
  </si>
  <si>
    <t>8. Психиатрический кабинет</t>
  </si>
  <si>
    <t>Врач-психиатр</t>
  </si>
  <si>
    <t>Медицинская сестра психиатрического кабинета</t>
  </si>
  <si>
    <t>Санитарка психиатрич. кабинета</t>
  </si>
  <si>
    <t>9. Наркологический кабинет</t>
  </si>
  <si>
    <t>Врач-психиатр-нарколог</t>
  </si>
  <si>
    <t>Медицинская сестра наркологического кабинета</t>
  </si>
  <si>
    <t>санитарка  наркологического кабинета</t>
  </si>
  <si>
    <t>10. Кабинет функциональной диагностики</t>
  </si>
  <si>
    <t>Медицинская сестра кабинета функциональной диагностики</t>
  </si>
  <si>
    <t>Санитарка каб. функц. диагностики и кардиоревматологии</t>
  </si>
  <si>
    <t>11. Кардиологический кабинет</t>
  </si>
  <si>
    <t>Врач-кардиолог</t>
  </si>
  <si>
    <t>Медицинская сестра кардиологического кабинета</t>
  </si>
  <si>
    <t>12. Ревматологический кабинет</t>
  </si>
  <si>
    <t>Врач - ревматолог</t>
  </si>
  <si>
    <t>Медицинская сестра ревматологического кабинета</t>
  </si>
  <si>
    <t>13. Отоларингологический кабинет</t>
  </si>
  <si>
    <t>Врач-отоларинголог</t>
  </si>
  <si>
    <t>Медицинская сестра отоларингологического кабинета</t>
  </si>
  <si>
    <t>Санитарка отоларингологического кабинета</t>
  </si>
  <si>
    <t>14. Офтальмологический кабинет</t>
  </si>
  <si>
    <t xml:space="preserve">Врач-офтальмолог </t>
  </si>
  <si>
    <t>Пр.№51(-0,25),Пр.№61 от14.02.14 (-0,25)</t>
  </si>
  <si>
    <t>Медицинская сестра офтальмологического кабинета</t>
  </si>
  <si>
    <t>Санитарка офтальмологического кабинета</t>
  </si>
  <si>
    <t>15. Кабинет ультрозвуковой диагностики</t>
  </si>
  <si>
    <t>16. Рентгеновский кабинет</t>
  </si>
  <si>
    <t>Рентгенлаборант (флюоро)</t>
  </si>
  <si>
    <t>Медсестра кабинета флюорокартотеки</t>
  </si>
  <si>
    <t>Пр.№57 от31.01.14(+1)</t>
  </si>
  <si>
    <t>Санитарка рентгеновского кабинета</t>
  </si>
  <si>
    <t xml:space="preserve">ИТОГО: </t>
  </si>
  <si>
    <t>17. Дерматовенерологический кабинет</t>
  </si>
  <si>
    <t>Врач-дерматовенеролог</t>
  </si>
  <si>
    <t>Пр.№140 от 25.10.14 (-1 перед. в м/с урол. И травмат.</t>
  </si>
  <si>
    <t>Санитарка дерматовенерологического кабинета</t>
  </si>
  <si>
    <t>18. Инфекционный кабинет</t>
  </si>
  <si>
    <t>Медицинская сестра инфекционного кабинета</t>
  </si>
  <si>
    <t>Пр.№67а от 3.3.14 (-0,25)</t>
  </si>
  <si>
    <t>Санитарка инфекционного кабинета</t>
  </si>
  <si>
    <t>19. Фтизиатрическая служба</t>
  </si>
  <si>
    <t>Врач-фтизиатр</t>
  </si>
  <si>
    <t>Врач-фтизиатр детский</t>
  </si>
  <si>
    <t>Медицинская сестра фтизиатрического кабинета</t>
  </si>
  <si>
    <t>Пр.№57 от31.01.14(-1),Пр.№95 от 15.5.14 (-0,5)</t>
  </si>
  <si>
    <t>Санитарка фтизиатрического кабинета</t>
  </si>
  <si>
    <t>20. Стоматологический кабинет</t>
  </si>
  <si>
    <t>Врач - стоматолог-терапевт</t>
  </si>
  <si>
    <t>Зубной врач</t>
  </si>
  <si>
    <t>Врач- стоматолог -ортопед</t>
  </si>
  <si>
    <t>Зубной техник</t>
  </si>
  <si>
    <t>Медицинская сестра зубоврачебного кабинета</t>
  </si>
  <si>
    <t>Медицинская сестра  кабинета врача стоматолога</t>
  </si>
  <si>
    <t>Санитарка зубоврачебного кабинета</t>
  </si>
  <si>
    <t>Пр.№61 от 14.02.14г (-1ст)</t>
  </si>
  <si>
    <t>21. Физиотерапевтические кабинеты</t>
  </si>
  <si>
    <t>Врач-физиотерапевт</t>
  </si>
  <si>
    <t>Пр. №64 б (+0,5вр. Перевести из стац.в пол-ку)</t>
  </si>
  <si>
    <t>Медицинская сестра физиотерапевтического кабинета</t>
  </si>
  <si>
    <t>Санитарка физиотерапевтического кабинета</t>
  </si>
  <si>
    <t>22. Кабинет по лечебной физкультуре</t>
  </si>
  <si>
    <t>Инструктор по лечебной физкультуре</t>
  </si>
  <si>
    <t>23. Клиническая лаборатория</t>
  </si>
  <si>
    <t>Врач клинической лабораторной диагностики</t>
  </si>
  <si>
    <t>Пр. №64б 0,25вр. Перевести из стац.в пол-ку</t>
  </si>
  <si>
    <t>Лаборант клинической лаборатории</t>
  </si>
  <si>
    <t>24. Биохимическая лаборатория</t>
  </si>
  <si>
    <t>Лаборант биохимической лаборатории</t>
  </si>
  <si>
    <t>СМП-1</t>
  </si>
  <si>
    <t>Врач -бактериолог</t>
  </si>
  <si>
    <t>26. Процедурные кабинеты</t>
  </si>
  <si>
    <t>Медицинская сестра процедурного кабинета</t>
  </si>
  <si>
    <t>Медицинская сестра прививочной</t>
  </si>
  <si>
    <t>27. Дневной стационар</t>
  </si>
  <si>
    <t>Врач-терапевт дневного стационара и стационара на дому</t>
  </si>
  <si>
    <t>Медицинская сестра процедурная  дневного стационара</t>
  </si>
  <si>
    <t>Санитарка дневного стационара</t>
  </si>
  <si>
    <t>Врачи-1; СМП-2;ММП-1</t>
  </si>
  <si>
    <t>28. Статистика</t>
  </si>
  <si>
    <t>Врач-методист</t>
  </si>
  <si>
    <t>Пр.№75 от 22.3.14 (-0,5)</t>
  </si>
  <si>
    <t>Врачи-0,5; СМП-1,0</t>
  </si>
  <si>
    <t>29. Регистратура</t>
  </si>
  <si>
    <t>Пр.№93 от 30.04.14 (+1 перед.из м/с каб замглвр.)</t>
  </si>
  <si>
    <t>30. Кабинет профилактики</t>
  </si>
  <si>
    <t>Фельдшер кабинета профилактики</t>
  </si>
  <si>
    <t>31. Хозяйственно-обслуживающий персонал</t>
  </si>
  <si>
    <t>Кочегар</t>
  </si>
  <si>
    <t>ИТОГО по поликлинике</t>
  </si>
  <si>
    <t>3. Амбулатория с. Карман-Синдзикау</t>
  </si>
  <si>
    <t>Врач - педиатр участковый- зав.амбулаторией</t>
  </si>
  <si>
    <t>Врач-терапевт участковый</t>
  </si>
  <si>
    <t>Фельдшер</t>
  </si>
  <si>
    <t>Медицинская сестра врача- участкового-терапевта</t>
  </si>
  <si>
    <t>Медицинская сестра врача-участкового педиатра</t>
  </si>
  <si>
    <t>Медицинская сестра процедурной и физтер кабинета</t>
  </si>
  <si>
    <t>медицинская сестра кабинета зубного врача</t>
  </si>
  <si>
    <t>Санитарка кабинета зубного врача</t>
  </si>
  <si>
    <t>4. Амбулатория с.Кора-Урсдон</t>
  </si>
  <si>
    <r>
      <t>Врач общей врачебной практики-семейной медицины</t>
    </r>
    <r>
      <rPr>
        <b/>
        <sz val="8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</t>
    </r>
  </si>
  <si>
    <t xml:space="preserve">Медицинская сестра врача общей врачебной практики(семейной) </t>
  </si>
  <si>
    <t>Пр.№96 от 15.05.14 (-0,5 перед. В снит. ПИТ)</t>
  </si>
  <si>
    <t>5. Амбулатория с.Дур-Дур</t>
  </si>
  <si>
    <t>Врач-педиатр участковый,зав.амбулаторией</t>
  </si>
  <si>
    <t>Медицинская сестра врача участкового педиатра</t>
  </si>
  <si>
    <t>Медицинская сестра кабинета физиотерапии и ЭКГ</t>
  </si>
  <si>
    <t>6 . Амбулатория ст.Николаевской</t>
  </si>
  <si>
    <t>Медицинская сестра врача  участкового терапевта</t>
  </si>
  <si>
    <t>Санитарка стоматологического кабинета</t>
  </si>
  <si>
    <t>7. Фельдшерско-акушерский пункт с.Мостиздах</t>
  </si>
  <si>
    <t>Фельдшер , заведующий  Фап</t>
  </si>
  <si>
    <t xml:space="preserve"> Акушерка</t>
  </si>
  <si>
    <t>Пр.№67а от 7.3.14 (-0,25)</t>
  </si>
  <si>
    <t>Пр.№67а от 7.3.14 (-0,5)</t>
  </si>
  <si>
    <t>ИТОГО по амбулаториям и ФАП:</t>
  </si>
  <si>
    <t>на нач</t>
  </si>
  <si>
    <t>на конец</t>
  </si>
  <si>
    <t>ВСЕГО по ГБУЗ "ДЦРБ":</t>
  </si>
  <si>
    <t>Врачи</t>
  </si>
  <si>
    <t>Экономист______________В.Ю.Калабекова</t>
  </si>
  <si>
    <t>на начало года</t>
  </si>
  <si>
    <t>изменения</t>
  </si>
  <si>
    <t>на конец года 2014г</t>
  </si>
  <si>
    <t xml:space="preserve"> </t>
  </si>
  <si>
    <t>Начальник ОК __________________Загалова Д.С.</t>
  </si>
  <si>
    <t>25. Бактериологическая лаборатория</t>
  </si>
  <si>
    <t>Стоматологический кабинет</t>
  </si>
  <si>
    <t>Кабинет флюорокартотеки</t>
  </si>
  <si>
    <t xml:space="preserve"> неделя</t>
  </si>
  <si>
    <t>в единицах</t>
  </si>
  <si>
    <t>в часах</t>
  </si>
  <si>
    <t>Процедурные кабинеты</t>
  </si>
  <si>
    <t xml:space="preserve">Административно-управленческий персонал </t>
  </si>
  <si>
    <t>Хозяйственно-обслуживающий персонал</t>
  </si>
  <si>
    <t>Кабинет статистики</t>
  </si>
  <si>
    <t>Физиотерапевтический кабинет(на 0,75ст)</t>
  </si>
  <si>
    <t xml:space="preserve">П р и к а з </t>
  </si>
  <si>
    <t xml:space="preserve">Установить режим работы амбулаторий и ФАП ГБУЗ "Дигорская ЦРБ" МЗ РСО-Алания </t>
  </si>
  <si>
    <t>Врачи-терапевты и врачи-педиатры участковые</t>
  </si>
  <si>
    <t>медсёстра врачей участковых</t>
  </si>
  <si>
    <t>Кабинет прививочный</t>
  </si>
  <si>
    <t>Врачи-терапевты участковые</t>
  </si>
  <si>
    <t>Врачи-педиатры участковые</t>
  </si>
  <si>
    <r>
      <t xml:space="preserve">По 5-ти дневной рабочей неделе  с 9.00. до 16.40., 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38 часов</t>
    </r>
    <r>
      <rPr>
        <b/>
        <sz val="14"/>
        <color theme="1"/>
        <rFont val="Times New Roman"/>
        <family val="1"/>
        <charset val="204"/>
      </rPr>
      <t xml:space="preserve"> в неделю,</t>
    </r>
    <r>
      <rPr>
        <b/>
        <sz val="14"/>
        <color rgb="FF0000CC"/>
        <rFont val="Times New Roman"/>
        <family val="1"/>
        <charset val="204"/>
      </rPr>
      <t xml:space="preserve"> 7 ч 40</t>
    </r>
    <r>
      <rPr>
        <b/>
        <sz val="14"/>
        <color theme="1"/>
        <rFont val="Times New Roman"/>
        <family val="1"/>
        <charset val="204"/>
      </rPr>
      <t xml:space="preserve"> м в день работают:</t>
    </r>
  </si>
  <si>
    <r>
      <t xml:space="preserve">По 5-ти дневной рабочей неделе с 9.00. до 15.36,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33 часа</t>
    </r>
    <r>
      <rPr>
        <b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в  неделю, </t>
    </r>
    <r>
      <rPr>
        <b/>
        <sz val="14"/>
        <color rgb="FF0000CC"/>
        <rFont val="Times New Roman"/>
        <family val="1"/>
        <charset val="204"/>
      </rPr>
      <t xml:space="preserve">6 ч 36 </t>
    </r>
    <r>
      <rPr>
        <b/>
        <sz val="14"/>
        <color theme="1"/>
        <rFont val="Times New Roman"/>
        <family val="1"/>
        <charset val="204"/>
      </rPr>
      <t>м - в день,  работают:</t>
    </r>
  </si>
  <si>
    <t>Врач общей (семейной) практики</t>
  </si>
  <si>
    <t>Врач кардиолог,врач-ревматолог</t>
  </si>
  <si>
    <t>Врач-оториноларинголог</t>
  </si>
  <si>
    <t>Врач-офтальмолог</t>
  </si>
  <si>
    <t>Врач-стоматолог терапевт</t>
  </si>
  <si>
    <t>п</t>
  </si>
  <si>
    <t>Врач-стоматолог -ортопед</t>
  </si>
  <si>
    <t>пол</t>
  </si>
  <si>
    <t>Сабанова Нэля Саламоновна</t>
  </si>
  <si>
    <t>заместитель главного врача по поликлинической работе,врач,I квалиф. категория</t>
  </si>
  <si>
    <t>Цаголова Лариса Борисовна</t>
  </si>
  <si>
    <t>заместитель главного врача по врачебному контролю,врач</t>
  </si>
  <si>
    <t>Адаев Магомет Сосланбекович</t>
  </si>
  <si>
    <t>врач-онколог</t>
  </si>
  <si>
    <t>Атаева Алина Всеволодовна</t>
  </si>
  <si>
    <t>врач-инфекционист</t>
  </si>
  <si>
    <t>Гергиева Эльба Алборовна</t>
  </si>
  <si>
    <t>врач-отоларинголог</t>
  </si>
  <si>
    <t>Зокоева Нонна Асланбековна</t>
  </si>
  <si>
    <t>врач ультразвуковой диагностики</t>
  </si>
  <si>
    <t>Калицева Мира Марковна</t>
  </si>
  <si>
    <t>врач функциональной диагностики</t>
  </si>
  <si>
    <t>Калоев Алан Казбекович</t>
  </si>
  <si>
    <t>врач-зубопротезист</t>
  </si>
  <si>
    <t>Камболов Ахсар Лазарович</t>
  </si>
  <si>
    <t>врач-хирург</t>
  </si>
  <si>
    <t>Киргуева Римма Борисовна</t>
  </si>
  <si>
    <t>врач-терапевт участковый</t>
  </si>
  <si>
    <t>Туккаева Залина Витальевна</t>
  </si>
  <si>
    <t>Марзоева Людмила Казбековна</t>
  </si>
  <si>
    <t>врач-невропатолог</t>
  </si>
  <si>
    <t>Олисаева Лариса Георгиевна</t>
  </si>
  <si>
    <t>Рамонова Альбина Саламоновна</t>
  </si>
  <si>
    <t>врач-эндоскопист,лечение</t>
  </si>
  <si>
    <t>Сабанов Георгий Агубеевич</t>
  </si>
  <si>
    <t>врач-стоматолог</t>
  </si>
  <si>
    <t>Тайсаева Лариса Мухаджировна</t>
  </si>
  <si>
    <t>Хутяева Фатима Олеговна</t>
  </si>
  <si>
    <t>врач дневного стационара</t>
  </si>
  <si>
    <t>Хутиева Марина Маратовна</t>
  </si>
  <si>
    <t>врач-офтальмолог</t>
  </si>
  <si>
    <t>Царикаева Марина Таймуразовна</t>
  </si>
  <si>
    <t>врач-эндокринолог</t>
  </si>
  <si>
    <t>Авсанова Лариса Георгиевна</t>
  </si>
  <si>
    <t>фельдшер,высшая квалиф. категория</t>
  </si>
  <si>
    <t>Байсангурова Раиса Борисовна</t>
  </si>
  <si>
    <t>медицинская сестра,высшая квалиф. категория</t>
  </si>
  <si>
    <t>Бегкаева Людмила Османовна</t>
  </si>
  <si>
    <t>медицинская сестра</t>
  </si>
  <si>
    <t>Бекоева Зарема Руслановна</t>
  </si>
  <si>
    <t>Газдарова Эльза Руслановна</t>
  </si>
  <si>
    <t>медицинская сестра,I квалиф. категория</t>
  </si>
  <si>
    <t>Гибизова Виктория Владимировна</t>
  </si>
  <si>
    <t>медицинский регистратор</t>
  </si>
  <si>
    <t>рентгенлаборант</t>
  </si>
  <si>
    <t>Гостиева Элона Батразовна</t>
  </si>
  <si>
    <t>Гринько Ольга Константиновна</t>
  </si>
  <si>
    <t>старшая медицинская сестра,высшая квалиф. категория</t>
  </si>
  <si>
    <t>Гулунова Марина Тамбиевна</t>
  </si>
  <si>
    <t>Гуссаова Фатима Тотразовна</t>
  </si>
  <si>
    <t>Гостиева Светлана Борисовна</t>
  </si>
  <si>
    <t>фельдшер</t>
  </si>
  <si>
    <t>Дзадзаева Луиза Казбековна</t>
  </si>
  <si>
    <t>медицинская сестра участковая,высшая квалиф. категория</t>
  </si>
  <si>
    <t>Дзансолова З.С.</t>
  </si>
  <si>
    <t>медицинский статистик</t>
  </si>
  <si>
    <t>Дзотцоева Изета Бодоховна</t>
  </si>
  <si>
    <t>Едзаева Эмма Дагкаевна</t>
  </si>
  <si>
    <t>Елоева Алина Сосланбековна</t>
  </si>
  <si>
    <t>Зокоев Анатолий Хадзиретович</t>
  </si>
  <si>
    <t>зубной техник</t>
  </si>
  <si>
    <t>Золоева Лариса Игнатьевна</t>
  </si>
  <si>
    <t>Калоев Казбек Сабанович</t>
  </si>
  <si>
    <t>Калоева Екатерина Михайловна</t>
  </si>
  <si>
    <t>Калоева Светлана Рамазановна</t>
  </si>
  <si>
    <t>Камболова Малита Аликовна</t>
  </si>
  <si>
    <t>инструктор по лечебной физкультуре</t>
  </si>
  <si>
    <t>перерасчет сель.20% за апрель</t>
  </si>
  <si>
    <t>Караева Роза Казбековна</t>
  </si>
  <si>
    <t>Касаева Светлана Солтановна</t>
  </si>
  <si>
    <t>Колоева Валентина Петровна</t>
  </si>
  <si>
    <t>Косова Виктория Анатольевна</t>
  </si>
  <si>
    <t>Косова Рита Александровна</t>
  </si>
  <si>
    <t>Магаева Мадина Андреевна</t>
  </si>
  <si>
    <t>Малиева Алла Викторовна</t>
  </si>
  <si>
    <t>Медоева Лена Таймуразовна</t>
  </si>
  <si>
    <t>медицинская сестра по массажу</t>
  </si>
  <si>
    <t>Саввоева Нателла Темболатовна</t>
  </si>
  <si>
    <t>Саламова Алла Майрановна</t>
  </si>
  <si>
    <t>Секинаева Нэля Тотразовна</t>
  </si>
  <si>
    <t>медицинская сестра участковая,I квалиф. категория</t>
  </si>
  <si>
    <t>Тавитова Фатима Васильевна</t>
  </si>
  <si>
    <t>зубной врач</t>
  </si>
  <si>
    <t>Тадеева Сабина Маирбековна</t>
  </si>
  <si>
    <t>Толасова Эмилия Анатольевна</t>
  </si>
  <si>
    <t>Туаллагова Зоя Фидаровна</t>
  </si>
  <si>
    <t>Хадаева Тимина Авдурухмановна</t>
  </si>
  <si>
    <t>медицинская сестра участковая</t>
  </si>
  <si>
    <t>Хайманова Галина Хаджимуратовна</t>
  </si>
  <si>
    <t>Хохоева Залина Феликсовна</t>
  </si>
  <si>
    <t>Царикаева Валентина Владимировна</t>
  </si>
  <si>
    <t>Чирво Галина Константиновна</t>
  </si>
  <si>
    <t>Золоев Алан Анатольевич</t>
  </si>
  <si>
    <t>работник по ремонту зданий,сооружений,оборудования</t>
  </si>
  <si>
    <t>сантехник,стационар</t>
  </si>
  <si>
    <t>Дудуров Славик Маркович</t>
  </si>
  <si>
    <t>сторож</t>
  </si>
  <si>
    <t>Бедоев Давид Шотаевич</t>
  </si>
  <si>
    <t>водитель автомобиля</t>
  </si>
  <si>
    <t>Хадзиева Алла Юрьевна</t>
  </si>
  <si>
    <t>оператор эвм</t>
  </si>
  <si>
    <t>Золоева Фатима Батарбековна</t>
  </si>
  <si>
    <t>Чекоева Олеся Анатольевна</t>
  </si>
  <si>
    <t>Тотаева Фатима Сергеевна</t>
  </si>
  <si>
    <t>сестра-хозяйка</t>
  </si>
  <si>
    <t>Баликоева Эльза Рамазановна</t>
  </si>
  <si>
    <t>санитарка</t>
  </si>
  <si>
    <t>Вазагова Зема Харитоновна</t>
  </si>
  <si>
    <t>Тадеева Зара Сандировна</t>
  </si>
  <si>
    <t>Едзаева Вера Дзенагкоевна</t>
  </si>
  <si>
    <t>Едзаева Элла Зелимовна</t>
  </si>
  <si>
    <t>Золоева Салийфат Тазеевна</t>
  </si>
  <si>
    <t>Кулумбегова Мадина Шотаевна</t>
  </si>
  <si>
    <t>Рамонова Тамара Алихановна</t>
  </si>
  <si>
    <t>Хударова Елена Николаевна</t>
  </si>
  <si>
    <t>Цаголова Лира Измайловна</t>
  </si>
  <si>
    <t>Тандуева Алла Ахсарбековна</t>
  </si>
  <si>
    <t>уборщик территорий</t>
  </si>
  <si>
    <t>Кокаев Хазби Русланович</t>
  </si>
  <si>
    <t>соц</t>
  </si>
  <si>
    <t>Батоева Нафизат Исаевна</t>
  </si>
  <si>
    <t>врач-дерматовенеролог</t>
  </si>
  <si>
    <t>Етдзаева Жанна Казбековна</t>
  </si>
  <si>
    <t>Кесаев Олег Владимирович</t>
  </si>
  <si>
    <t>врач-нарколог</t>
  </si>
  <si>
    <t>Рамонов Мухарбек Александрович</t>
  </si>
  <si>
    <t>врач-психиатр</t>
  </si>
  <si>
    <t>Хосроева Тимина Таймуразовна</t>
  </si>
  <si>
    <t>врач-фтизиатр</t>
  </si>
  <si>
    <t>Калицева Елена Аликовна</t>
  </si>
  <si>
    <t>Чихавиева Светлана Лазаревна</t>
  </si>
  <si>
    <t>Таказова Инга Павловна</t>
  </si>
  <si>
    <t>Карданова Индира Ахсарбековна</t>
  </si>
  <si>
    <t>Кусраева Фатима Эдуардовна</t>
  </si>
  <si>
    <t>Антропова Рита Кимовна</t>
  </si>
  <si>
    <t>Елоева Зарина Максимовна</t>
  </si>
  <si>
    <t>Зангиева Санета Георгиевна</t>
  </si>
  <si>
    <t>жен</t>
  </si>
  <si>
    <t>Лекова Алла Мухарбековна</t>
  </si>
  <si>
    <t>заведующий,врач-акушер-гинеколог Заслуженный врач</t>
  </si>
  <si>
    <t>врач-акушер-гинеколог оперирующий</t>
  </si>
  <si>
    <t>Базаева Людмила Борисовна</t>
  </si>
  <si>
    <t>врач-акушер-гинеколог</t>
  </si>
  <si>
    <t>Базаева Марина Валерьевна</t>
  </si>
  <si>
    <t>Гулунова Нэля Михайловна</t>
  </si>
  <si>
    <t>акушерка,высшая квалиф. категория</t>
  </si>
  <si>
    <t>Саввоева Иза Кимовна</t>
  </si>
  <si>
    <t>акушерка</t>
  </si>
  <si>
    <t>дет</t>
  </si>
  <si>
    <t>Томаева Ирина Георгиевна</t>
  </si>
  <si>
    <t>заведующий,врач-педиатр участковый</t>
  </si>
  <si>
    <t>врач-педиатр участковый</t>
  </si>
  <si>
    <t>Габеева Зара Борисовна</t>
  </si>
  <si>
    <t>врач-педиатр участковый,I квалиф. категория</t>
  </si>
  <si>
    <t>Зураева Фатима Муратовна</t>
  </si>
  <si>
    <t>врач-невропатолог детский</t>
  </si>
  <si>
    <t>Дреев Александр Александрович</t>
  </si>
  <si>
    <t>врач-хирург детский</t>
  </si>
  <si>
    <t>Золоева Анжелика Казбековна</t>
  </si>
  <si>
    <t>врач-педиатр дошкоьлный</t>
  </si>
  <si>
    <t>врач-педиатр</t>
  </si>
  <si>
    <t>Койбаева Рита Ацамазовна</t>
  </si>
  <si>
    <t>врач-педиатр школьный,I квалиф. категория</t>
  </si>
  <si>
    <t>Гетоева Эльза Васильевна</t>
  </si>
  <si>
    <t>Гуцаева Марина Сергеевна</t>
  </si>
  <si>
    <t>Гобеева Ирина Гариковна</t>
  </si>
  <si>
    <t>Зангиева Алла Аврамовна</t>
  </si>
  <si>
    <t>Дамбекова Алина Владимировна</t>
  </si>
  <si>
    <t>Кудзоева Роза Ахсаровна</t>
  </si>
  <si>
    <t>Кусраева Анна Алексеевна</t>
  </si>
  <si>
    <t>Фатцарова Залина Асланбековна</t>
  </si>
  <si>
    <t>Хабиева Лариса Матвеевна</t>
  </si>
  <si>
    <t>Хадаева Татьяна Борисовна</t>
  </si>
  <si>
    <t>фап</t>
  </si>
  <si>
    <t>Кошубаева Фатима Айсовна</t>
  </si>
  <si>
    <t>заведующий,фельдшер участковый,высшая квалиф. категория</t>
  </si>
  <si>
    <t>акушерка участковая</t>
  </si>
  <si>
    <t>Химилонова Мадина Георгиевна</t>
  </si>
  <si>
    <t>заведующий,фельдшер участковый</t>
  </si>
  <si>
    <t>Дзабаева Валентина Юрьевна</t>
  </si>
  <si>
    <t>ник</t>
  </si>
  <si>
    <t>Арсагова Елена Саламоновна</t>
  </si>
  <si>
    <t>заведующий,врач-терапевт участковый</t>
  </si>
  <si>
    <t>Хутиева Ирина Станиславовна</t>
  </si>
  <si>
    <t>Битарова Рита Арчиловна</t>
  </si>
  <si>
    <t>Братчик Лидия Александровна</t>
  </si>
  <si>
    <t>акушерка участковая,высшая квалиф. категория</t>
  </si>
  <si>
    <t>50% к осн.окладу на время учебы фельдшера</t>
  </si>
  <si>
    <t>Михеева Надежда Васильевна</t>
  </si>
  <si>
    <t>Удовыдченко Нина Николаевна</t>
  </si>
  <si>
    <t>Цаллаева Эльма Николаевна</t>
  </si>
  <si>
    <t>Ковалева Ирина Васильевна</t>
  </si>
  <si>
    <t>Койбаева Люба Германовна</t>
  </si>
  <si>
    <t>Дыхалов Сергей Владимирович</t>
  </si>
  <si>
    <t>Толасов Зураб Казбекович</t>
  </si>
  <si>
    <t>дур</t>
  </si>
  <si>
    <t>Булконова Елена Амурхановна</t>
  </si>
  <si>
    <t>Шехинаева Рита Руслановна</t>
  </si>
  <si>
    <t>Хосроева Оксана Владимировна</t>
  </si>
  <si>
    <t>Сагкаева Зоя Владимировна</t>
  </si>
  <si>
    <t>Бясова Эмма Георгиевна</t>
  </si>
  <si>
    <t>Козаева Людмила Черменовна</t>
  </si>
  <si>
    <t>Гуева Фатима Таймуразовна</t>
  </si>
  <si>
    <t>Хохоева Алла Георгиевна</t>
  </si>
  <si>
    <t>Дзотова Люда Лалаовна</t>
  </si>
  <si>
    <t>Хаев Рафик Тазаретович</t>
  </si>
  <si>
    <t>кочегар</t>
  </si>
  <si>
    <t>Вазагов Эльбрус Мухарбекович</t>
  </si>
  <si>
    <t>Гурдзибеев Кермен Аслангериевич</t>
  </si>
  <si>
    <t>кар</t>
  </si>
  <si>
    <t>Галабуева Лариса Каурбековна</t>
  </si>
  <si>
    <t>заведующий, врач-терапевт участковый</t>
  </si>
  <si>
    <t>Гагкоева Тамара Савельевна</t>
  </si>
  <si>
    <t>Гамахаров Эрик Хасанович</t>
  </si>
  <si>
    <t>Сохиева Фатима Фёдоровна</t>
  </si>
  <si>
    <t>Хамаева Эльвира Мухарбековна</t>
  </si>
  <si>
    <t>Кайтукова Лора Кайзировна</t>
  </si>
  <si>
    <t>Лолаева Елена Васильевна</t>
  </si>
  <si>
    <t>Марзоева Елена Аврамовна</t>
  </si>
  <si>
    <t>Рамонова Мадина Жориковна</t>
  </si>
  <si>
    <t>Царакова Альбина Святославовна</t>
  </si>
  <si>
    <t>Абиева Рита Ахсарбековна</t>
  </si>
  <si>
    <t>Галабуев Казбек Афакоевич</t>
  </si>
  <si>
    <t>Зокоев Виталий Анатольевич</t>
  </si>
  <si>
    <t>Галабуев Сослан Казбекович</t>
  </si>
  <si>
    <t>кор</t>
  </si>
  <si>
    <t>Зураева Эльба Владимировна</t>
  </si>
  <si>
    <t>заведующий,врач общей врачебной практики(семейной),I квалиф. категория</t>
  </si>
  <si>
    <t>Агузарова Оксана Анатольевна</t>
  </si>
  <si>
    <t>Гизоева Людмила Ивановна</t>
  </si>
  <si>
    <t>Кайтукова Алена Хетаговна</t>
  </si>
  <si>
    <t>Караева Оксана Вячеславовна</t>
  </si>
  <si>
    <t>Кулова Валентина Викторовна</t>
  </si>
  <si>
    <t>Кулов Анатолий Николаевич</t>
  </si>
  <si>
    <t>Айларов Руслан Викторович</t>
  </si>
  <si>
    <t>Зураев Тимур Аланович</t>
  </si>
  <si>
    <t>ско</t>
  </si>
  <si>
    <t>Газдаров Георгий Викторович</t>
  </si>
  <si>
    <t>врач,I квалиф. категория</t>
  </si>
  <si>
    <t>Золоева Оксана Васильевна</t>
  </si>
  <si>
    <t>врач,высшая квалиф. категория</t>
  </si>
  <si>
    <t>Шехинаев Руслан Камболатович</t>
  </si>
  <si>
    <t>врач</t>
  </si>
  <si>
    <t>Дзилихова Лена Дзахоевна</t>
  </si>
  <si>
    <t>Рамонова Ира Хамицовна</t>
  </si>
  <si>
    <t>старшая медицинская сестра</t>
  </si>
  <si>
    <t>Томаева Луиза Залуновна</t>
  </si>
  <si>
    <t>Койбаева Римма Сергеевна</t>
  </si>
  <si>
    <t>Кевросова Таисия Сергеевна</t>
  </si>
  <si>
    <t>Гостиева Лора Казбековна</t>
  </si>
  <si>
    <t>Газалова Анжела Таймуразовна</t>
  </si>
  <si>
    <t>фельдшер,II квалиф. категория</t>
  </si>
  <si>
    <t>Гостиев Тамерлан Майранович</t>
  </si>
  <si>
    <t>Зокоева Аида Назировна</t>
  </si>
  <si>
    <t>Золоева Фатима Ерменовна</t>
  </si>
  <si>
    <t>Марзоева Жанна Руслановна</t>
  </si>
  <si>
    <t>Олисаева Инна Игоревна</t>
  </si>
  <si>
    <t>фельдшер,I квалиф. категория</t>
  </si>
  <si>
    <t>Каргинова Валя Лазаровна</t>
  </si>
  <si>
    <t>Медоева Залина Асланбековна</t>
  </si>
  <si>
    <t>Салагаева Рита Ахсарбековна</t>
  </si>
  <si>
    <t>Тахохова Фатима Борисовна</t>
  </si>
  <si>
    <t>Хадонова Бэла Владимировна</t>
  </si>
  <si>
    <t>Бокоева Тамара Камболатовна</t>
  </si>
  <si>
    <t>Хутяева Зарема Борисовна</t>
  </si>
  <si>
    <t>Медоев Анатолий Рамазанович</t>
  </si>
  <si>
    <t xml:space="preserve">санитар-водитель </t>
  </si>
  <si>
    <t>Медоев Маирбек Мистерович</t>
  </si>
  <si>
    <t>Кокаев Руслан Таймуразович</t>
  </si>
  <si>
    <t>Газалов Олег Казбекович</t>
  </si>
  <si>
    <t>Боциев Олег Владимирович</t>
  </si>
  <si>
    <t>Икаев Ахсарбек Афаевич</t>
  </si>
  <si>
    <t>Дудуров Маирбек Славикович</t>
  </si>
  <si>
    <t>Саламов Вадим Арсланович</t>
  </si>
  <si>
    <t>Хадзиев Арсен Казбекович</t>
  </si>
  <si>
    <t>Тавитов Алан Славикович</t>
  </si>
  <si>
    <t>Тамаев Игорь Юрьевич</t>
  </si>
  <si>
    <t>при</t>
  </si>
  <si>
    <t>Толасова Рая Михайловна</t>
  </si>
  <si>
    <t>врач-терапевт</t>
  </si>
  <si>
    <t>Корнаева Лаура Сергеевна</t>
  </si>
  <si>
    <t>Габуева Джульета Викторовна</t>
  </si>
  <si>
    <t>Казахова Кристина Руслановна</t>
  </si>
  <si>
    <t>Дзавкаева Алина Юрьевна</t>
  </si>
  <si>
    <t>медицинская сестра приёмного отделения</t>
  </si>
  <si>
    <t>Золоева Изольда Батразовна</t>
  </si>
  <si>
    <t>Корнаева Анжелика Георгиевна</t>
  </si>
  <si>
    <t>Марзоева Элона Руслановна</t>
  </si>
  <si>
    <t xml:space="preserve">Корнаева Лиана Асланбековна </t>
  </si>
  <si>
    <t>Хутяева Людмила Романовна</t>
  </si>
  <si>
    <t>Цалиева Мая Керменовна</t>
  </si>
  <si>
    <t>пед</t>
  </si>
  <si>
    <t>Дзотцоев Казгерий Львович</t>
  </si>
  <si>
    <t>заведующий отделением,врач-педиатр,высшая квалиф. категория</t>
  </si>
  <si>
    <t>врач-инфекционист,высшая квалиф. категория</t>
  </si>
  <si>
    <t>врач-неонатолог</t>
  </si>
  <si>
    <t>врач-педиатр,высшая квалиф. категория</t>
  </si>
  <si>
    <t>Басиева Лада Владимировна</t>
  </si>
  <si>
    <t xml:space="preserve">старшая медицинская сестра </t>
  </si>
  <si>
    <t>Хосроева Мая Ермаковна</t>
  </si>
  <si>
    <t>медицинская сестра процедурной,высшая квалиф. категория</t>
  </si>
  <si>
    <t>Залеева Ирина Георгиевна</t>
  </si>
  <si>
    <t>медицинская сестра палатная,высшая квалиф. категория</t>
  </si>
  <si>
    <t>Рамонова Индира Тамбиевна</t>
  </si>
  <si>
    <t>Дзарагасова Юля Тотразовна</t>
  </si>
  <si>
    <t>Химилонова Алла Борисовна</t>
  </si>
  <si>
    <t>Дарчиева Наталья Ивановна</t>
  </si>
  <si>
    <t>санитарка палатная</t>
  </si>
  <si>
    <t>Хабиева Лидия Татаркановна</t>
  </si>
  <si>
    <t>Хабиева Ирина Юрьевна</t>
  </si>
  <si>
    <t>Цебоева Зина Сергеевна</t>
  </si>
  <si>
    <t>Хутяева Бэла Харитоновна</t>
  </si>
  <si>
    <t>энд</t>
  </si>
  <si>
    <t>Кесаева Светлана Викторовна</t>
  </si>
  <si>
    <t>Алдатов Сослан Кимович</t>
  </si>
  <si>
    <t>врач-эндоскопист,лечение,высшая квалиф. категория</t>
  </si>
  <si>
    <t>Дарчиева Ирина Маирбековна</t>
  </si>
  <si>
    <t>хир</t>
  </si>
  <si>
    <t>Койбаев Артур Викторович</t>
  </si>
  <si>
    <t>заведующий отделением,врач-хирург оперирующий,высшая квалиф. категория</t>
  </si>
  <si>
    <t>Елоев Ахурбек Хамбиевич</t>
  </si>
  <si>
    <t>врач-хирург оперирующий,высшая квалиф. категория</t>
  </si>
  <si>
    <t>Еналдиев Вадим Русланович</t>
  </si>
  <si>
    <t>врач-хирург оперирующий,I квалиф. категория</t>
  </si>
  <si>
    <t>50% на время болезни Койбаева А.В.</t>
  </si>
  <si>
    <t>врач-хирург оперирующий</t>
  </si>
  <si>
    <t>Галич Татьяна Геннадьевна</t>
  </si>
  <si>
    <t>Тибилов Ахсар Кязоевич</t>
  </si>
  <si>
    <t>Гасинова Алета Безаевна</t>
  </si>
  <si>
    <t>Икаева Зара Мухарбековна</t>
  </si>
  <si>
    <t>Икаева Залина Фидаровна</t>
  </si>
  <si>
    <t>медицинская сестра перевязочной,I квалиф. категория</t>
  </si>
  <si>
    <t>медицинская сестра палатная,I квалиф. категория</t>
  </si>
  <si>
    <t>Малиева Индира Саидовна</t>
  </si>
  <si>
    <t>медицинская сестра стерилизационной</t>
  </si>
  <si>
    <t>Нигколова Тимина Максимовна</t>
  </si>
  <si>
    <t>Рахматова Фатима Исматовна</t>
  </si>
  <si>
    <t>медицинская сестра процедурной,I квалиф. категория</t>
  </si>
  <si>
    <t>Салказанова Ивета Борисовна</t>
  </si>
  <si>
    <t>Байсонгурова Регина Руслановна</t>
  </si>
  <si>
    <t>Атаева Оксана Георгиевна</t>
  </si>
  <si>
    <t>медицинская сестра операционная,высшая квалиф. категория</t>
  </si>
  <si>
    <t>Медоева Изета Руслановна</t>
  </si>
  <si>
    <t>Тавитова Нэля Викторовна</t>
  </si>
  <si>
    <t>Химилонова Лариса Васильевна</t>
  </si>
  <si>
    <t>Хаева Оксана Лаврентьевна</t>
  </si>
  <si>
    <t>Гаппаева Дуся Слангериевна</t>
  </si>
  <si>
    <t>Дарчиева Марина Викторовна</t>
  </si>
  <si>
    <t>Дудиева Фатима Александровна</t>
  </si>
  <si>
    <t>машинист по стирке белья,спецодежды</t>
  </si>
  <si>
    <t>Сулейманова Фаида Александровна</t>
  </si>
  <si>
    <t>Тавасиева Залина Алановна</t>
  </si>
  <si>
    <t>Хабиева Залина Георгиевна</t>
  </si>
  <si>
    <t>Абаева Алла Георгиевна</t>
  </si>
  <si>
    <t>врач-анестезиолог-реаниматолог,высшая квалиф. категория</t>
  </si>
  <si>
    <t>Кобыченкова Софья Александровна</t>
  </si>
  <si>
    <t>врач-анестезиолог-реаниматолог</t>
  </si>
  <si>
    <t>Абаева Фатима Ацаевна</t>
  </si>
  <si>
    <t>медицинская сестра-анестезист</t>
  </si>
  <si>
    <t>Гергиева Асиат Магометовна</t>
  </si>
  <si>
    <t>50% к осмн.окладу за расш.объем работы</t>
  </si>
  <si>
    <t>медицинская сестра-анестезист,высшая квалиф. категория</t>
  </si>
  <si>
    <t>Кочиева Жанна Амурхановна</t>
  </si>
  <si>
    <t>Таболова Мзия Владимировна</t>
  </si>
  <si>
    <t>Аладжикова Светлана Анзоровна</t>
  </si>
  <si>
    <t>Байсангурова Бэла Николаевна</t>
  </si>
  <si>
    <t>Билаонова Луиза Михайловна</t>
  </si>
  <si>
    <t>Тихилова Эльза Тотурбековна</t>
  </si>
  <si>
    <t>Хабалашвили Майя Георгиевна</t>
  </si>
  <si>
    <t>нев</t>
  </si>
  <si>
    <t>Собиева Валентина Петровна</t>
  </si>
  <si>
    <t>заведующий отделением,врач-невропатолог,I квалиф. категория</t>
  </si>
  <si>
    <t>врач-невропатолог,I квалиф. категория</t>
  </si>
  <si>
    <t>Кибизова Аза Сергеевна</t>
  </si>
  <si>
    <t>Арсагова Людмила Борисовна</t>
  </si>
  <si>
    <t>Бибаева Элла Константиновна</t>
  </si>
  <si>
    <t>Каргинова Зарема Андреевна</t>
  </si>
  <si>
    <t>медицинская сестра процедурной</t>
  </si>
  <si>
    <t>Мамукаева Рита Алихановна</t>
  </si>
  <si>
    <t>Медоева Фатима Анатольевна</t>
  </si>
  <si>
    <t>Надгериева Мадинат Владимировна</t>
  </si>
  <si>
    <t>Сурхаева Неля Викторовна</t>
  </si>
  <si>
    <t>Тавасиева Индира Солтановна</t>
  </si>
  <si>
    <t>Гуцаева Галина Генадьевна</t>
  </si>
  <si>
    <t>Вазагова Фаризат Алихановна</t>
  </si>
  <si>
    <t>Котолиева Мая Юрьевна</t>
  </si>
  <si>
    <t>Кацанова Светлана Давидовна</t>
  </si>
  <si>
    <t>Тадеева Эльза Кимовна</t>
  </si>
  <si>
    <t>тер</t>
  </si>
  <si>
    <t>Камболова Тамара Темболатовна</t>
  </si>
  <si>
    <t>заведующий отделением,врач-терапевт</t>
  </si>
  <si>
    <t>Бесолова Диана Заурбековна</t>
  </si>
  <si>
    <t>Арсагова Неля Хамицевна</t>
  </si>
  <si>
    <t>Гагулаева Залина Лазаровна</t>
  </si>
  <si>
    <t>Сабанова Залина Валерьевна</t>
  </si>
  <si>
    <t>Казбекова Людмила Феликсовна</t>
  </si>
  <si>
    <t>Туаева Манана Павловна</t>
  </si>
  <si>
    <t>Тургиева Ильвира Петровна</t>
  </si>
  <si>
    <t>Тогоева Аксана Эриковна</t>
  </si>
  <si>
    <t>Хамицаева Людмила Ахсарбековна</t>
  </si>
  <si>
    <t>Хадзиева Марина Витальевна</t>
  </si>
  <si>
    <t>Хутяева Рита Муратовна</t>
  </si>
  <si>
    <t>Гибизова Заира Максимовна</t>
  </si>
  <si>
    <t>Макиева Нуну Сергеевна</t>
  </si>
  <si>
    <t>Гагулаева Диана Владимировна</t>
  </si>
  <si>
    <t>Карданова Ирина Аликовна</t>
  </si>
  <si>
    <t>Кокоева Гита Юрьевна</t>
  </si>
  <si>
    <t>узи</t>
  </si>
  <si>
    <t>Такоева Светлана Николаевна</t>
  </si>
  <si>
    <t>врач ультразвуковой диагностики,I квалиф. категория</t>
  </si>
  <si>
    <t>Кибизова Фатима Константиновна</t>
  </si>
  <si>
    <t>Туаллагова Жанна Аликовна</t>
  </si>
  <si>
    <t>Агузарова Джульетта Яковлевна</t>
  </si>
  <si>
    <t>род</t>
  </si>
  <si>
    <t>Бердиева Ираида Васильевна</t>
  </si>
  <si>
    <t xml:space="preserve">заведующий отделением,врач-акушер-гинеколог оперирующий, </t>
  </si>
  <si>
    <t>Бердиева Залина Маировна</t>
  </si>
  <si>
    <t>старшая акушерка</t>
  </si>
  <si>
    <t>Гергиева Яна Ермаковна</t>
  </si>
  <si>
    <t>Кесаева Альбина Алановна</t>
  </si>
  <si>
    <t>Созаева Лариса Аркадьевна</t>
  </si>
  <si>
    <t>Хутяева Эльза Борисовна</t>
  </si>
  <si>
    <t>Чиркова Любовь Андреевна</t>
  </si>
  <si>
    <t>Билаонова Жанна Владимировна</t>
  </si>
  <si>
    <t>Гацолаева Тимина Георгиевна</t>
  </si>
  <si>
    <t>Гурдзибеева Жанна Викторовна</t>
  </si>
  <si>
    <t>Собиева Майя Эдуардовна</t>
  </si>
  <si>
    <t>Тихилова Фатима Георгиевна</t>
  </si>
  <si>
    <t>Айларова Галина Хадзибекировна</t>
  </si>
  <si>
    <t>Гобеева Эльма Викторовна</t>
  </si>
  <si>
    <t>Гулуева Джульета Омарбиевна</t>
  </si>
  <si>
    <t>Гостиева Люся Хадзибекировна</t>
  </si>
  <si>
    <t>Едзиева Залина Петровна</t>
  </si>
  <si>
    <t>Агузарова Фатима Николаевна</t>
  </si>
  <si>
    <t>инф</t>
  </si>
  <si>
    <t>Рамонова Ильвира Алихановна</t>
  </si>
  <si>
    <t>заведующий отделением,врач-инфекционист</t>
  </si>
  <si>
    <t>Агузарова Рита Хазбиевна</t>
  </si>
  <si>
    <t>Легкоева Эльза Батразовна</t>
  </si>
  <si>
    <t>Никколова Фатима Мухарбековна</t>
  </si>
  <si>
    <t>Туаллагова Фатима Александровна</t>
  </si>
  <si>
    <t>Хаблиева Ирина Казбековна</t>
  </si>
  <si>
    <t>Баграева Неля Петровна</t>
  </si>
  <si>
    <t>медицинская сестра процедурной,II квалиф. категория</t>
  </si>
  <si>
    <t>Медоева Людмила Солтановна</t>
  </si>
  <si>
    <t>Марзоева Эмма Зелимхановна</t>
  </si>
  <si>
    <t>Авзурагова Зарина Петровна</t>
  </si>
  <si>
    <t>Гобаева Зира Завраиловна</t>
  </si>
  <si>
    <t>Калоева Инна Керменовна</t>
  </si>
  <si>
    <t>Кочиева Людмила Рамазановна</t>
  </si>
  <si>
    <t>Тавасиева Алла Фидаровна</t>
  </si>
  <si>
    <t>Тавасиева Светлана Майрановна</t>
  </si>
  <si>
    <t>лаб</t>
  </si>
  <si>
    <t>Еналдиева Белла Амурхановна</t>
  </si>
  <si>
    <t>заведующий лабораторией,врач-лаборант,II квалиф. категория</t>
  </si>
  <si>
    <t>врач-лаборант,II квалиф. категория</t>
  </si>
  <si>
    <t>Агкаева Инга Викторовна</t>
  </si>
  <si>
    <t>фельдшер-лаборант,I квалиф. категория</t>
  </si>
  <si>
    <t>Агузарова Зарина Витальевна</t>
  </si>
  <si>
    <t>фельдшер-лаборант,высшая квалиф. категория</t>
  </si>
  <si>
    <t>Гулунова Светлана Хаджисмеловна</t>
  </si>
  <si>
    <t>лаборант,высшая квалиф. категория</t>
  </si>
  <si>
    <t>Гурдзибеева Лейла Валерьевна</t>
  </si>
  <si>
    <t>Дзагкоева Алла Кертибиевна</t>
  </si>
  <si>
    <t>лаборант</t>
  </si>
  <si>
    <t>Икаева Светлана Майрановна</t>
  </si>
  <si>
    <t>Калицева Альбина Казбековна</t>
  </si>
  <si>
    <t>Никколова Алета Владимировна</t>
  </si>
  <si>
    <t>Никколова Нэля Тамбиевна</t>
  </si>
  <si>
    <t>Сабанова Лариса Анатольевна</t>
  </si>
  <si>
    <t>Тобоева Виктория Валериевна</t>
  </si>
  <si>
    <t>фельдшер-лаборант</t>
  </si>
  <si>
    <t>сэс</t>
  </si>
  <si>
    <t>Цаллаева Аза Назировна</t>
  </si>
  <si>
    <t>врач-лаборант,высшая квалиф. категория</t>
  </si>
  <si>
    <t>Сабанова Таира Руслановна</t>
  </si>
  <si>
    <t>Тургиева Неля Батарбековна</t>
  </si>
  <si>
    <t>Такоева Светлана Александровна</t>
  </si>
  <si>
    <t>Караева Инга Маировна</t>
  </si>
  <si>
    <t>общ</t>
  </si>
  <si>
    <t>Цомартова Фариза Валерьевна</t>
  </si>
  <si>
    <t>врач-районный педиатр</t>
  </si>
  <si>
    <t>врач-методист</t>
  </si>
  <si>
    <t>Кесаева Жанна Еристауовна</t>
  </si>
  <si>
    <t>Кайтукова Ирма Магометовна</t>
  </si>
  <si>
    <t>главная медицинская сестра,высшая квалиф. категория</t>
  </si>
  <si>
    <t>медицинский статистик,высшая квалиф. категория</t>
  </si>
  <si>
    <t>Сабанова Аза Михайловна</t>
  </si>
  <si>
    <t>инструктор-дезинфектор,высшая квалиф. категория</t>
  </si>
  <si>
    <t>врач-эпидемиолог,высшая квалиф. категория</t>
  </si>
  <si>
    <t>Хатагова Мира Агубеевна</t>
  </si>
  <si>
    <t>фармацевт</t>
  </si>
  <si>
    <t>рен</t>
  </si>
  <si>
    <t>Хамикоев Амурхан Илясович</t>
  </si>
  <si>
    <t>врач-рентгенолог,высшая квалиф. категория</t>
  </si>
  <si>
    <t>Хамикоева Римма Хадзибекировна</t>
  </si>
  <si>
    <t>врач-рентгенолог</t>
  </si>
  <si>
    <t>Царгасова Индира Георгиевна</t>
  </si>
  <si>
    <t>рентгенлаборант,высшая квалиф. категория</t>
  </si>
  <si>
    <t>Олисаева Алла Уматиевна</t>
  </si>
  <si>
    <t>ауп</t>
  </si>
  <si>
    <t>Созаонти Сюзанна Руслановна</t>
  </si>
  <si>
    <t>Главный врач</t>
  </si>
  <si>
    <t>юрисконсульт</t>
  </si>
  <si>
    <t>Базаев Валерий Казбекович</t>
  </si>
  <si>
    <t>Заместитель главного врача по лечебной работе,заслуженный врач,,высшая квалиф. категория</t>
  </si>
  <si>
    <t>врач-методист,высшая квалиф. категория</t>
  </si>
  <si>
    <t>Абаева Залина Руслановна</t>
  </si>
  <si>
    <t>заместитель главного врача по финансово-экономическим вопросам</t>
  </si>
  <si>
    <t>Кодзасов Алан Феликсович</t>
  </si>
  <si>
    <t>Заместитель главного врача по медицинскому обслуживанию населения</t>
  </si>
  <si>
    <t>мет</t>
  </si>
  <si>
    <t>Туриева Залина Гадзоевна</t>
  </si>
  <si>
    <t>Дзидзоева Залина Станиславовна</t>
  </si>
  <si>
    <t>медицинский статистик,II квалиф. категория</t>
  </si>
  <si>
    <t>архивариус</t>
  </si>
  <si>
    <t>Гогниева Лиана Витальевна</t>
  </si>
  <si>
    <t>Тахохова Марина Анатольевна</t>
  </si>
  <si>
    <t>агент по снабжению</t>
  </si>
  <si>
    <t>спе</t>
  </si>
  <si>
    <t>Загалова Диляра Сергеевна</t>
  </si>
  <si>
    <t>Начальник отдела кадров</t>
  </si>
  <si>
    <t>Старший специалист  отдела кадров</t>
  </si>
  <si>
    <t>Коцоева Рита Юрьевна</t>
  </si>
  <si>
    <t>Гадзаова Майя Викторовна</t>
  </si>
  <si>
    <t>инженер по охране труда и технике безопасности</t>
  </si>
  <si>
    <t>Калабекова Виола Юрьевна</t>
  </si>
  <si>
    <t>Медоева Нелли Ботасовна</t>
  </si>
  <si>
    <t>делопроизводитель</t>
  </si>
  <si>
    <t>Темирова Виктория Аркадьевна</t>
  </si>
  <si>
    <t>машинистка</t>
  </si>
  <si>
    <t>Туаева Рахимат Романовна</t>
  </si>
  <si>
    <t>инженер по автоматике</t>
  </si>
  <si>
    <t>Цаллаев Казбек Борисович</t>
  </si>
  <si>
    <t>физ</t>
  </si>
  <si>
    <t>заведующий кабинетом,врач-физиотерапевт</t>
  </si>
  <si>
    <t>Тавитова Лариса Безаевна</t>
  </si>
  <si>
    <t>Коцкиева Залина Владимировна</t>
  </si>
  <si>
    <t>Байсонгурова Ира Алихановна</t>
  </si>
  <si>
    <t>хоз</t>
  </si>
  <si>
    <t>Нигколова Замира Таймуразовна</t>
  </si>
  <si>
    <t>заведующий продуктовым и материальным складом</t>
  </si>
  <si>
    <t>подсобный рабочий</t>
  </si>
  <si>
    <t>Маргиева Заира Романовна</t>
  </si>
  <si>
    <t>Томаева Индира Додтиевна</t>
  </si>
  <si>
    <t>Гадзаова Раиса Николаевна</t>
  </si>
  <si>
    <t>лифтёр</t>
  </si>
  <si>
    <t>Едзаева Алла Харитоновна</t>
  </si>
  <si>
    <t>Акоев Юрий Таймуразович</t>
  </si>
  <si>
    <t>Гулунов Руслан Муратович</t>
  </si>
  <si>
    <t>Байсангуров Алан Константинович</t>
  </si>
  <si>
    <t>слесарь-ремонтник,стационар</t>
  </si>
  <si>
    <t>Дзагуров Виктор Кудзиевич</t>
  </si>
  <si>
    <t>Кайтмазов Асланбек Русланович</t>
  </si>
  <si>
    <t>механик (техник)</t>
  </si>
  <si>
    <t>Темираев Мухарбек Владимирович</t>
  </si>
  <si>
    <t>газо-электросварщик</t>
  </si>
  <si>
    <t>Хадзиев Казбек Керменович</t>
  </si>
  <si>
    <t>Цаллаев Алибек Михайлович</t>
  </si>
  <si>
    <t>электромонтёр</t>
  </si>
  <si>
    <t>Цаллаев Аслан Алибекович</t>
  </si>
  <si>
    <t>Гобеев Хазби Леуанович</t>
  </si>
  <si>
    <t>оператор котельной</t>
  </si>
  <si>
    <t>30% к осн.окладу</t>
  </si>
  <si>
    <t>Хутяев Таймураз Созурович</t>
  </si>
  <si>
    <t>Темиров Аркадий Таймуразович</t>
  </si>
  <si>
    <t>Вазагов Эдуард Туганович</t>
  </si>
  <si>
    <t>Никколов Артур Мухарбекович</t>
  </si>
  <si>
    <t>Хациев Эрик Сабанович</t>
  </si>
  <si>
    <t>Вазагов Артем Гаврилович</t>
  </si>
  <si>
    <t>Гуцаева Зоя Солтановна</t>
  </si>
  <si>
    <t>Золоева Людмила Садулаевна</t>
  </si>
  <si>
    <t>Кулаева Маня Георгиевна</t>
  </si>
  <si>
    <t>Гостиева Элона Сослановна</t>
  </si>
  <si>
    <t>Суменова Альбина Алихановна</t>
  </si>
  <si>
    <t>пищ</t>
  </si>
  <si>
    <t>Ельбиева Валентина Елкановна</t>
  </si>
  <si>
    <t>медицинская сестра диетическая,высшая квалиф. категория</t>
  </si>
  <si>
    <t>Олисаева Алла Владимировна</t>
  </si>
  <si>
    <t>работник по кухне</t>
  </si>
  <si>
    <t>Кочиева Лолита Хаджимуратовна</t>
  </si>
  <si>
    <t>повар</t>
  </si>
  <si>
    <t>Царакова Роза Давидовна</t>
  </si>
  <si>
    <t>санитарка-раздатчица</t>
  </si>
  <si>
    <t>Газалова Валя Алексеевна</t>
  </si>
  <si>
    <t>Гобеева Марина Гаматовна</t>
  </si>
  <si>
    <t>Гогниева Рита Хабадовна</t>
  </si>
  <si>
    <t>Дзитцоева Анита Агубеевна</t>
  </si>
  <si>
    <t>Тобоева Ивета Хасановна</t>
  </si>
  <si>
    <t>Ботоева Альбина Таймуразовна</t>
  </si>
  <si>
    <t>Арчегова Олеся Батразовна</t>
  </si>
  <si>
    <t>Гобаева  Роза Георгиевна</t>
  </si>
  <si>
    <t>Дзарданова Фатима Казбековна</t>
  </si>
  <si>
    <t>Габисова Нина Амурхановна</t>
  </si>
  <si>
    <t>Икаева Зита Казбековна</t>
  </si>
  <si>
    <t>Годзоева Карина Витальевна</t>
  </si>
  <si>
    <t>бух</t>
  </si>
  <si>
    <t>главный бухгалтер</t>
  </si>
  <si>
    <t>Гобеева Альбина Слафировна</t>
  </si>
  <si>
    <t>бухгалтер</t>
  </si>
  <si>
    <t>Аркаев Олег Лазарович</t>
  </si>
  <si>
    <t>старший программист</t>
  </si>
  <si>
    <t>программист</t>
  </si>
  <si>
    <t xml:space="preserve">старший экономист </t>
  </si>
  <si>
    <t>Лагкуева Бэлла Владимировна</t>
  </si>
  <si>
    <t>экономист</t>
  </si>
  <si>
    <t>Никколова Залина Мухарбековна</t>
  </si>
  <si>
    <t>Туккаева Малита Федоровна</t>
  </si>
  <si>
    <t>кассир-бухгалтер</t>
  </si>
  <si>
    <t>Темираева Инга Юрьевна</t>
  </si>
  <si>
    <t>доп</t>
  </si>
  <si>
    <t>Фтизиатрический кабинет(врач, медсестра, санитарка)</t>
  </si>
  <si>
    <t>Инфекционный кабинет (медсестра, санитарка)</t>
  </si>
  <si>
    <t xml:space="preserve"> Врачи-хирурги  дежурной бригады экстренной помощи</t>
  </si>
  <si>
    <t>младший персонал инфекционного отделения</t>
  </si>
  <si>
    <t>Лаборанты</t>
  </si>
  <si>
    <t>постовые (палатные ) медсёстра инфекционного отделения</t>
  </si>
  <si>
    <t>медсёстра по приему вызовов скорой медицинской помощи</t>
  </si>
  <si>
    <t>врачи и фельдшера скорой медицинской помощи</t>
  </si>
  <si>
    <t>младший медицинский персонал скорой помощи и стационара.</t>
  </si>
  <si>
    <t>Фельдшера</t>
  </si>
  <si>
    <t>Акушерки</t>
  </si>
  <si>
    <r>
      <t xml:space="preserve">По 5-ти дневной рабочей неделе  с 9.00. до 17.00., 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40 часов</t>
    </r>
    <r>
      <rPr>
        <b/>
        <sz val="14"/>
        <color theme="1"/>
        <rFont val="Times New Roman"/>
        <family val="1"/>
        <charset val="204"/>
      </rPr>
      <t xml:space="preserve"> в неделю</t>
    </r>
    <r>
      <rPr>
        <b/>
        <sz val="14"/>
        <color rgb="FF0000CC"/>
        <rFont val="Times New Roman"/>
        <family val="1"/>
        <charset val="204"/>
      </rPr>
      <t xml:space="preserve">, 8 ч 00 </t>
    </r>
    <r>
      <rPr>
        <b/>
        <sz val="14"/>
        <color theme="1"/>
        <rFont val="Times New Roman"/>
        <family val="1"/>
        <charset val="204"/>
      </rPr>
      <t>м в день (на 1 ставку) работают:</t>
    </r>
  </si>
  <si>
    <t>Зубные врачи</t>
  </si>
  <si>
    <t>Санитарки</t>
  </si>
  <si>
    <t xml:space="preserve">Водители  </t>
  </si>
  <si>
    <t>Кочегары ( на 0,5ставки соответственно)</t>
  </si>
  <si>
    <t>1.</t>
  </si>
  <si>
    <t>2.</t>
  </si>
  <si>
    <t>3.</t>
  </si>
  <si>
    <t>4.</t>
  </si>
  <si>
    <r>
      <t xml:space="preserve">По 6-ти дневной рабочей неделе  с 9.00. до 15.30., 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38 часов</t>
    </r>
    <r>
      <rPr>
        <b/>
        <sz val="14"/>
        <color theme="1"/>
        <rFont val="Times New Roman"/>
        <family val="1"/>
        <charset val="204"/>
      </rPr>
      <t xml:space="preserve"> в неделю,</t>
    </r>
    <r>
      <rPr>
        <b/>
        <sz val="14"/>
        <color rgb="FF0000CC"/>
        <rFont val="Times New Roman"/>
        <family val="1"/>
        <charset val="204"/>
      </rPr>
      <t xml:space="preserve"> 6 ч 30</t>
    </r>
    <r>
      <rPr>
        <b/>
        <sz val="14"/>
        <color theme="1"/>
        <rFont val="Times New Roman"/>
        <family val="1"/>
        <charset val="204"/>
      </rPr>
      <t xml:space="preserve"> м в день (суббота-5 часов) работают:</t>
    </r>
  </si>
  <si>
    <t>Медсёстра врачей участковых и врача общей практики</t>
  </si>
  <si>
    <r>
      <t>Сторожа работают по графику сменности, с продолжительностью рабочей недели</t>
    </r>
    <r>
      <rPr>
        <b/>
        <sz val="14"/>
        <color rgb="FF0000CC"/>
        <rFont val="Times New Roman"/>
        <family val="1"/>
        <charset val="204"/>
      </rPr>
      <t xml:space="preserve"> 40часов</t>
    </r>
  </si>
  <si>
    <t>Инструктор ЛФК</t>
  </si>
  <si>
    <t>Врач-эпидемиолог</t>
  </si>
  <si>
    <t xml:space="preserve">Установить режим работы круглосуточного стационара ГБУЗ "Дигорская ЦРБ" МЗ РСО-Алания </t>
  </si>
  <si>
    <r>
      <t xml:space="preserve">По 5-ти дневной рабочей неделе  с 9.00. до 16.15., 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36 часов</t>
    </r>
    <r>
      <rPr>
        <b/>
        <sz val="14"/>
        <color theme="1"/>
        <rFont val="Times New Roman"/>
        <family val="1"/>
        <charset val="204"/>
      </rPr>
      <t xml:space="preserve"> в неделю, </t>
    </r>
    <r>
      <rPr>
        <b/>
        <sz val="14"/>
        <color rgb="FF0000CC"/>
        <rFont val="Times New Roman"/>
        <family val="1"/>
        <charset val="204"/>
      </rPr>
      <t>7ч 15м</t>
    </r>
    <r>
      <rPr>
        <b/>
        <sz val="14"/>
        <color theme="1"/>
        <rFont val="Times New Roman"/>
        <family val="1"/>
        <charset val="204"/>
      </rPr>
      <t xml:space="preserve"> в день работают:</t>
    </r>
  </si>
  <si>
    <r>
      <t xml:space="preserve">  По 5-ти дневной рабочей неделе  с 9.00. до 15.00.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30 часов</t>
    </r>
    <r>
      <rPr>
        <b/>
        <sz val="14"/>
        <color theme="1"/>
        <rFont val="Times New Roman"/>
        <family val="1"/>
        <charset val="204"/>
      </rPr>
      <t xml:space="preserve"> в неделю, </t>
    </r>
    <r>
      <rPr>
        <b/>
        <sz val="14"/>
        <color rgb="FF0000CC"/>
        <rFont val="Times New Roman"/>
        <family val="1"/>
        <charset val="204"/>
      </rPr>
      <t>6ч 00м</t>
    </r>
    <r>
      <rPr>
        <b/>
        <sz val="14"/>
        <color theme="1"/>
        <rFont val="Times New Roman"/>
        <family val="1"/>
        <charset val="204"/>
      </rPr>
      <t xml:space="preserve"> в день работают:</t>
    </r>
  </si>
  <si>
    <r>
      <t xml:space="preserve">По 5-ти дневной рабочей неделе  с 9.00. до 14.40.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28,5 часов</t>
    </r>
    <r>
      <rPr>
        <b/>
        <sz val="14"/>
        <rFont val="Times New Roman"/>
        <family val="1"/>
        <charset val="204"/>
      </rPr>
      <t xml:space="preserve"> в неделю, </t>
    </r>
    <r>
      <rPr>
        <b/>
        <sz val="14"/>
        <color rgb="FF0000CC"/>
        <rFont val="Times New Roman"/>
        <family val="1"/>
        <charset val="204"/>
      </rPr>
      <t xml:space="preserve">5ч 40м </t>
    </r>
    <r>
      <rPr>
        <b/>
        <sz val="14"/>
        <rFont val="Times New Roman"/>
        <family val="1"/>
        <charset val="204"/>
      </rPr>
      <t>в день работают:</t>
    </r>
  </si>
  <si>
    <r>
      <t xml:space="preserve">По 5-ти дневной рабочей неделе  с 9.00. до 12.50.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19 часов</t>
    </r>
    <r>
      <rPr>
        <b/>
        <sz val="14"/>
        <color theme="1"/>
        <rFont val="Times New Roman"/>
        <family val="1"/>
        <charset val="204"/>
      </rPr>
      <t xml:space="preserve"> в неделю, </t>
    </r>
    <r>
      <rPr>
        <b/>
        <sz val="14"/>
        <color rgb="FF0000CC"/>
        <rFont val="Times New Roman"/>
        <family val="1"/>
        <charset val="204"/>
      </rPr>
      <t>3ч 50м</t>
    </r>
    <r>
      <rPr>
        <b/>
        <sz val="14"/>
        <color theme="1"/>
        <rFont val="Times New Roman"/>
        <family val="1"/>
        <charset val="204"/>
      </rPr>
      <t xml:space="preserve"> в день работают:</t>
    </r>
  </si>
  <si>
    <t>Рентгенкабинет( врач, рентгенлаборант,санитарка)</t>
  </si>
  <si>
    <r>
      <t xml:space="preserve">По 5-ти дневной рабочей неделе с 9.00. до 12.20,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16,5 часа</t>
    </r>
    <r>
      <rPr>
        <b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в  неделю, 3</t>
    </r>
    <r>
      <rPr>
        <b/>
        <sz val="14"/>
        <color rgb="FF0000CC"/>
        <rFont val="Times New Roman"/>
        <family val="1"/>
        <charset val="204"/>
      </rPr>
      <t xml:space="preserve"> ч 20</t>
    </r>
    <r>
      <rPr>
        <b/>
        <sz val="14"/>
        <color theme="1"/>
        <rFont val="Times New Roman"/>
        <family val="1"/>
        <charset val="204"/>
      </rPr>
      <t>м - в день,  на 0,5ст работают:</t>
    </r>
  </si>
  <si>
    <t>по ГБУЗ "Дигорская ЦРБ" МЗ РСО-Алания</t>
  </si>
  <si>
    <r>
      <t xml:space="preserve">     По графику сменности с продолжительностью рабочего времени - </t>
    </r>
    <r>
      <rPr>
        <b/>
        <i/>
        <u/>
        <sz val="14"/>
        <color rgb="FF0000CC"/>
        <rFont val="Times New Roman"/>
        <family val="1"/>
        <charset val="204"/>
      </rPr>
      <t>40 часов</t>
    </r>
    <r>
      <rPr>
        <b/>
        <sz val="14"/>
        <color theme="1"/>
        <rFont val="Times New Roman"/>
        <family val="1"/>
        <charset val="204"/>
      </rPr>
      <t xml:space="preserve"> в неделю  работают:</t>
    </r>
  </si>
  <si>
    <r>
      <t xml:space="preserve">     По 5-ти дневной рабочей неделе  с 9.00. до 17.00.  с продолжительностью рабочего времени -</t>
    </r>
    <r>
      <rPr>
        <b/>
        <i/>
        <u/>
        <sz val="14"/>
        <color rgb="FF0000CC"/>
        <rFont val="Times New Roman"/>
        <family val="1"/>
        <charset val="204"/>
      </rPr>
      <t xml:space="preserve"> 40 часов</t>
    </r>
    <r>
      <rPr>
        <b/>
        <sz val="14"/>
        <color theme="1"/>
        <rFont val="Times New Roman"/>
        <family val="1"/>
        <charset val="204"/>
      </rPr>
      <t xml:space="preserve"> в неделю, </t>
    </r>
    <r>
      <rPr>
        <b/>
        <i/>
        <u/>
        <sz val="14"/>
        <color rgb="FF0000CC"/>
        <rFont val="Times New Roman"/>
        <family val="1"/>
        <charset val="204"/>
      </rPr>
      <t>8 ч 00м</t>
    </r>
    <r>
      <rPr>
        <b/>
        <sz val="14"/>
        <color theme="1"/>
        <rFont val="Times New Roman"/>
        <family val="1"/>
        <charset val="204"/>
      </rPr>
      <t xml:space="preserve"> в день работают:</t>
    </r>
  </si>
  <si>
    <r>
      <t xml:space="preserve">По графику сменности  </t>
    </r>
    <r>
      <rPr>
        <b/>
        <i/>
        <u/>
        <sz val="14"/>
        <color rgb="FF0000CC"/>
        <rFont val="Times New Roman"/>
        <family val="1"/>
        <charset val="204"/>
      </rPr>
      <t xml:space="preserve">17.00. до 9.00. </t>
    </r>
    <r>
      <rPr>
        <b/>
        <sz val="14"/>
        <color theme="1"/>
        <rFont val="Times New Roman"/>
        <family val="1"/>
        <charset val="204"/>
      </rPr>
      <t>с продолжительностью рабочего времени</t>
    </r>
    <r>
      <rPr>
        <b/>
        <i/>
        <u/>
        <sz val="14"/>
        <color rgb="FF0000CC"/>
        <rFont val="Times New Roman"/>
        <family val="1"/>
        <charset val="204"/>
      </rPr>
      <t xml:space="preserve"> 38 часов</t>
    </r>
    <r>
      <rPr>
        <b/>
        <sz val="14"/>
        <color theme="1"/>
        <rFont val="Times New Roman"/>
        <family val="1"/>
        <charset val="204"/>
      </rPr>
      <t xml:space="preserve"> в неделю на 1 ставку занимаемой должности с предоставлением выходных по скользящему графику, работают:</t>
    </r>
  </si>
  <si>
    <r>
      <t xml:space="preserve">По графику сменности  с продолжительностью рабочего времени </t>
    </r>
    <r>
      <rPr>
        <b/>
        <i/>
        <u/>
        <sz val="14"/>
        <color rgb="FF0000CC"/>
        <rFont val="Times New Roman"/>
        <family val="1"/>
        <charset val="204"/>
      </rPr>
      <t>38 часов</t>
    </r>
    <r>
      <rPr>
        <b/>
        <i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в неделю на 1 ставку занимаемой должности с предоставлением выходных по скользящему графику, работают:</t>
    </r>
  </si>
  <si>
    <r>
      <t>По 5-ти дневной рабочей неделе</t>
    </r>
    <r>
      <rPr>
        <b/>
        <sz val="14"/>
        <color rgb="FF0000CC"/>
        <rFont val="Times New Roman"/>
        <family val="1"/>
        <charset val="204"/>
      </rPr>
      <t xml:space="preserve">  с</t>
    </r>
    <r>
      <rPr>
        <b/>
        <i/>
        <u/>
        <sz val="14"/>
        <color rgb="FF0000CC"/>
        <rFont val="Times New Roman"/>
        <family val="1"/>
        <charset val="204"/>
      </rPr>
      <t xml:space="preserve"> 9.00. до 16.15.</t>
    </r>
    <r>
      <rPr>
        <b/>
        <i/>
        <u/>
        <sz val="14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 xml:space="preserve">с продолжительность рабочего времени - </t>
    </r>
    <r>
      <rPr>
        <b/>
        <i/>
        <u/>
        <sz val="14"/>
        <color rgb="FF0000CC"/>
        <rFont val="Times New Roman"/>
        <family val="1"/>
        <charset val="204"/>
      </rPr>
      <t xml:space="preserve">36 часов </t>
    </r>
    <r>
      <rPr>
        <b/>
        <sz val="14"/>
        <color theme="1"/>
        <rFont val="Times New Roman"/>
        <family val="1"/>
        <charset val="204"/>
      </rPr>
      <t>в неделю,</t>
    </r>
    <r>
      <rPr>
        <b/>
        <i/>
        <u/>
        <sz val="14"/>
        <color rgb="FF0000CC"/>
        <rFont val="Times New Roman"/>
        <family val="1"/>
        <charset val="204"/>
      </rPr>
      <t xml:space="preserve"> 7ч 15м в </t>
    </r>
    <r>
      <rPr>
        <b/>
        <sz val="14"/>
        <color theme="1"/>
        <rFont val="Times New Roman"/>
        <family val="1"/>
        <charset val="204"/>
      </rPr>
      <t>день работают:</t>
    </r>
  </si>
  <si>
    <r>
      <t xml:space="preserve">По графику сменности с продолжительность рабочего времени - </t>
    </r>
    <r>
      <rPr>
        <b/>
        <i/>
        <u/>
        <sz val="14"/>
        <color rgb="FF0000CC"/>
        <rFont val="Times New Roman"/>
        <family val="1"/>
        <charset val="204"/>
      </rPr>
      <t xml:space="preserve">36 часов </t>
    </r>
    <r>
      <rPr>
        <b/>
        <sz val="14"/>
        <color theme="1"/>
        <rFont val="Times New Roman"/>
        <family val="1"/>
        <charset val="204"/>
      </rPr>
      <t xml:space="preserve">в неделю </t>
    </r>
    <r>
      <rPr>
        <i/>
        <u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на 1ст, работают:</t>
    </r>
  </si>
  <si>
    <t>постовые(палатные) медсёстра терапевтического, педиатрического, хирургического, неврологического отделений и ПИТ</t>
  </si>
  <si>
    <t>операторы котельной</t>
  </si>
  <si>
    <t>сторожа</t>
  </si>
  <si>
    <r>
      <t xml:space="preserve">По 5-ти дневной рабочей неделе  </t>
    </r>
    <r>
      <rPr>
        <b/>
        <i/>
        <u/>
        <sz val="14"/>
        <color rgb="FF0000CC"/>
        <rFont val="Times New Roman"/>
        <family val="1"/>
        <charset val="204"/>
      </rPr>
      <t>с 9.00. до 16.40</t>
    </r>
    <r>
      <rPr>
        <b/>
        <sz val="14"/>
        <color theme="1"/>
        <rFont val="Times New Roman"/>
        <family val="1"/>
        <charset val="204"/>
      </rPr>
      <t xml:space="preserve">.  с продолжительностью рабочего времени - </t>
    </r>
    <r>
      <rPr>
        <b/>
        <i/>
        <u/>
        <sz val="14"/>
        <color rgb="FF0000CC"/>
        <rFont val="Times New Roman"/>
        <family val="1"/>
        <charset val="204"/>
      </rPr>
      <t xml:space="preserve">38 часов в неделю, 7 ч 40 </t>
    </r>
    <r>
      <rPr>
        <b/>
        <u/>
        <sz val="14"/>
        <color theme="1"/>
        <rFont val="Times New Roman"/>
        <family val="1"/>
        <charset val="204"/>
      </rPr>
      <t>м</t>
    </r>
    <r>
      <rPr>
        <b/>
        <sz val="14"/>
        <color theme="1"/>
        <rFont val="Times New Roman"/>
        <family val="1"/>
        <charset val="204"/>
      </rPr>
      <t xml:space="preserve"> в день работают:</t>
    </r>
  </si>
  <si>
    <t>Врач-анестезиолог-реаниматолог</t>
  </si>
  <si>
    <r>
      <t xml:space="preserve">      По 5-ти дневной рабочей неделе  с</t>
    </r>
    <r>
      <rPr>
        <b/>
        <i/>
        <u/>
        <sz val="14"/>
        <color rgb="FF0000CC"/>
        <rFont val="Times New Roman"/>
        <family val="1"/>
        <charset val="204"/>
      </rPr>
      <t xml:space="preserve"> 9.00. до 15.00. </t>
    </r>
    <r>
      <rPr>
        <b/>
        <sz val="14"/>
        <color theme="1"/>
        <rFont val="Times New Roman"/>
        <family val="1"/>
        <charset val="204"/>
      </rPr>
      <t xml:space="preserve"> с продолжительностью рабочего времени - </t>
    </r>
    <r>
      <rPr>
        <b/>
        <i/>
        <u/>
        <sz val="14"/>
        <color rgb="FF0000CC"/>
        <rFont val="Times New Roman"/>
        <family val="1"/>
        <charset val="204"/>
      </rPr>
      <t>30 часов</t>
    </r>
    <r>
      <rPr>
        <b/>
        <sz val="14"/>
        <color theme="1"/>
        <rFont val="Times New Roman"/>
        <family val="1"/>
        <charset val="204"/>
      </rPr>
      <t xml:space="preserve"> в неделю</t>
    </r>
    <r>
      <rPr>
        <b/>
        <i/>
        <u/>
        <sz val="14"/>
        <color rgb="FF0000CC"/>
        <rFont val="Times New Roman"/>
        <family val="1"/>
        <charset val="204"/>
      </rPr>
      <t xml:space="preserve">, 6ч 00м </t>
    </r>
    <r>
      <rPr>
        <b/>
        <sz val="14"/>
        <color theme="1"/>
        <rFont val="Times New Roman"/>
        <family val="1"/>
        <charset val="204"/>
      </rPr>
      <t>в день работает:</t>
    </r>
  </si>
  <si>
    <t>2</t>
  </si>
  <si>
    <t>2.1</t>
  </si>
  <si>
    <t xml:space="preserve">    Работники  ЛПУ, занимающие по внутреннему совместительству  1,5 ставки, работают по 6-ти дневной рабочей неделе, с 9.00. до 17.00. (суббота - 3ч15м, с 9.00. до 12.15)   </t>
  </si>
  <si>
    <t>Инструктор -дезинфектор ( 0,5ставки)</t>
  </si>
  <si>
    <t>Медицинская сестра кабинета по профилактике СПИДа  ( 0,5ставки)</t>
  </si>
  <si>
    <r>
      <t xml:space="preserve">По 5-ти дневной рабочей неделе  </t>
    </r>
    <r>
      <rPr>
        <b/>
        <i/>
        <u/>
        <sz val="14"/>
        <color rgb="FF0000CC"/>
        <rFont val="Times New Roman"/>
        <family val="1"/>
        <charset val="204"/>
      </rPr>
      <t>с 9.00. до 12.50</t>
    </r>
    <r>
      <rPr>
        <b/>
        <sz val="14"/>
        <color theme="1"/>
        <rFont val="Times New Roman"/>
        <family val="1"/>
        <charset val="204"/>
      </rPr>
      <t xml:space="preserve">.  с продолжительностью рабочего времени - </t>
    </r>
    <r>
      <rPr>
        <b/>
        <i/>
        <u/>
        <sz val="14"/>
        <color rgb="FF0000CC"/>
        <rFont val="Times New Roman"/>
        <family val="1"/>
        <charset val="204"/>
      </rPr>
      <t>18 часов</t>
    </r>
    <r>
      <rPr>
        <b/>
        <sz val="14"/>
        <color theme="1"/>
        <rFont val="Times New Roman"/>
        <family val="1"/>
        <charset val="204"/>
      </rPr>
      <t xml:space="preserve"> в неделю, </t>
    </r>
    <r>
      <rPr>
        <b/>
        <i/>
        <u/>
        <sz val="14"/>
        <color rgb="FF0000CC"/>
        <rFont val="Times New Roman"/>
        <family val="1"/>
        <charset val="204"/>
      </rPr>
      <t xml:space="preserve">3ч 40м </t>
    </r>
    <r>
      <rPr>
        <b/>
        <i/>
        <u/>
        <sz val="14"/>
        <color theme="1"/>
        <rFont val="Times New Roman"/>
        <family val="1"/>
        <charset val="204"/>
      </rPr>
      <t>в</t>
    </r>
    <r>
      <rPr>
        <b/>
        <sz val="14"/>
        <color theme="1"/>
        <rFont val="Times New Roman"/>
        <family val="1"/>
        <charset val="204"/>
      </rPr>
      <t xml:space="preserve"> день работают:</t>
    </r>
  </si>
  <si>
    <t>"_____"______________2015г                                                 г.Дигора</t>
  </si>
  <si>
    <t>2.3.</t>
  </si>
  <si>
    <t>2.4.</t>
  </si>
  <si>
    <t>2.6.</t>
  </si>
  <si>
    <t>2.7.</t>
  </si>
  <si>
    <t>2.8.</t>
  </si>
  <si>
    <t>2.9.</t>
  </si>
  <si>
    <t>2.10.</t>
  </si>
  <si>
    <t>ГБУЗ "Дигорская ЦРБ"                                          Т.К.Зангионов</t>
  </si>
  <si>
    <r>
      <t>По 5-ти дневной рабочей неделе с</t>
    </r>
    <r>
      <rPr>
        <b/>
        <i/>
        <u/>
        <sz val="14"/>
        <color rgb="FF0000CC"/>
        <rFont val="Times New Roman"/>
        <family val="1"/>
        <charset val="204"/>
      </rPr>
      <t xml:space="preserve"> 9.00. до 15.36</t>
    </r>
    <r>
      <rPr>
        <b/>
        <sz val="14"/>
        <color theme="1"/>
        <rFont val="Times New Roman"/>
        <family val="1"/>
        <charset val="204"/>
      </rPr>
      <t xml:space="preserve">,  с продолжительностью рабочего времени - </t>
    </r>
    <r>
      <rPr>
        <b/>
        <i/>
        <sz val="14"/>
        <color rgb="FF0000CC"/>
        <rFont val="Times New Roman"/>
        <family val="1"/>
        <charset val="204"/>
      </rPr>
      <t>33 часа</t>
    </r>
    <r>
      <rPr>
        <b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в  неделю, </t>
    </r>
    <r>
      <rPr>
        <b/>
        <sz val="14"/>
        <color rgb="FF0000CC"/>
        <rFont val="Times New Roman"/>
        <family val="1"/>
        <charset val="204"/>
      </rPr>
      <t xml:space="preserve">6 ч 36 </t>
    </r>
    <r>
      <rPr>
        <b/>
        <sz val="14"/>
        <color theme="1"/>
        <rFont val="Times New Roman"/>
        <family val="1"/>
        <charset val="204"/>
      </rPr>
      <t>м - в день,  работают:</t>
    </r>
  </si>
  <si>
    <r>
      <t xml:space="preserve">По 5-ти дневной рабочей неделе  </t>
    </r>
    <r>
      <rPr>
        <b/>
        <i/>
        <u/>
        <sz val="14"/>
        <color rgb="FF0000CC"/>
        <rFont val="Times New Roman"/>
        <family val="1"/>
        <charset val="204"/>
      </rPr>
      <t xml:space="preserve">с 9.00. до 17.00., </t>
    </r>
    <r>
      <rPr>
        <b/>
        <sz val="14"/>
        <color theme="1"/>
        <rFont val="Times New Roman"/>
        <family val="1"/>
        <charset val="204"/>
      </rPr>
      <t xml:space="preserve">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40 часов</t>
    </r>
    <r>
      <rPr>
        <b/>
        <sz val="14"/>
        <color theme="1"/>
        <rFont val="Times New Roman"/>
        <family val="1"/>
        <charset val="204"/>
      </rPr>
      <t xml:space="preserve"> в неделю</t>
    </r>
    <r>
      <rPr>
        <b/>
        <sz val="14"/>
        <color rgb="FF0000CC"/>
        <rFont val="Times New Roman"/>
        <family val="1"/>
        <charset val="204"/>
      </rPr>
      <t xml:space="preserve">, 8 ч 00 </t>
    </r>
    <r>
      <rPr>
        <b/>
        <sz val="14"/>
        <color theme="1"/>
        <rFont val="Times New Roman"/>
        <family val="1"/>
        <charset val="204"/>
      </rPr>
      <t>м в день работают:</t>
    </r>
  </si>
  <si>
    <t>Младший медицинский персонал (кроме санитарок инфекционного, фтизиатрического и рентгенкабинета)</t>
  </si>
  <si>
    <r>
      <t xml:space="preserve">     По 6-ти дневной рабочей неделе  с 8.00. до 15.00.  с продолжительностью рабочего времени -</t>
    </r>
    <r>
      <rPr>
        <b/>
        <i/>
        <u/>
        <sz val="14"/>
        <color rgb="FF0000CC"/>
        <rFont val="Times New Roman"/>
        <family val="1"/>
        <charset val="204"/>
      </rPr>
      <t xml:space="preserve"> 40 часов</t>
    </r>
    <r>
      <rPr>
        <b/>
        <sz val="14"/>
        <color theme="1"/>
        <rFont val="Times New Roman"/>
        <family val="1"/>
        <charset val="204"/>
      </rPr>
      <t xml:space="preserve"> в неделю, 7</t>
    </r>
    <r>
      <rPr>
        <b/>
        <i/>
        <u/>
        <sz val="14"/>
        <color rgb="FF0000CC"/>
        <rFont val="Times New Roman"/>
        <family val="1"/>
        <charset val="204"/>
      </rPr>
      <t xml:space="preserve"> ч 00м</t>
    </r>
    <r>
      <rPr>
        <b/>
        <sz val="14"/>
        <color theme="1"/>
        <rFont val="Times New Roman"/>
        <family val="1"/>
        <charset val="204"/>
      </rPr>
      <t xml:space="preserve"> в день работает:</t>
    </r>
  </si>
  <si>
    <r>
      <t xml:space="preserve">По графику сменности  </t>
    </r>
    <r>
      <rPr>
        <b/>
        <i/>
        <u/>
        <sz val="14"/>
        <color rgb="FF0000CC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 продолжительностью рабочего времени</t>
    </r>
    <r>
      <rPr>
        <b/>
        <i/>
        <u/>
        <sz val="14"/>
        <color rgb="FF0000CC"/>
        <rFont val="Times New Roman"/>
        <family val="1"/>
        <charset val="204"/>
      </rPr>
      <t xml:space="preserve"> 40часов</t>
    </r>
    <r>
      <rPr>
        <b/>
        <sz val="14"/>
        <color theme="1"/>
        <rFont val="Times New Roman"/>
        <family val="1"/>
        <charset val="204"/>
      </rPr>
      <t xml:space="preserve"> в неделю на 1 ставку занимаемой должности с предоставлением выходных по скользящему графику, работает:</t>
    </r>
  </si>
  <si>
    <t>2.2</t>
  </si>
  <si>
    <t>2.5</t>
  </si>
  <si>
    <t>2.11.</t>
  </si>
  <si>
    <t>2.12.</t>
  </si>
  <si>
    <t>2.13.</t>
  </si>
  <si>
    <t>медицинские сёстра врачей, ведущих амбулаторный прием</t>
  </si>
  <si>
    <t xml:space="preserve">зубной техник </t>
  </si>
  <si>
    <t xml:space="preserve">зубной врач </t>
  </si>
  <si>
    <t>"_____"______________2015г                                                                                           г.Дигора</t>
  </si>
  <si>
    <t>Медсестра кабинета психиатра, психиатра -нарколога, дерматовенерологического  кабинета</t>
  </si>
  <si>
    <r>
      <t>По 6-ти дневной рабочей неделе  по утвержденному графику сменности с</t>
    </r>
    <r>
      <rPr>
        <b/>
        <i/>
        <u/>
        <sz val="14"/>
        <color theme="1"/>
        <rFont val="Times New Roman"/>
        <family val="1"/>
        <charset val="204"/>
      </rPr>
      <t xml:space="preserve"> 8.00. до 18.00.</t>
    </r>
    <r>
      <rPr>
        <b/>
        <sz val="14"/>
        <color theme="1"/>
        <rFont val="Times New Roman"/>
        <family val="1"/>
        <charset val="204"/>
      </rPr>
      <t xml:space="preserve">,  с продолжительностью рабочего времени - </t>
    </r>
    <r>
      <rPr>
        <b/>
        <sz val="14"/>
        <color rgb="FF0000CC"/>
        <rFont val="Times New Roman"/>
        <family val="1"/>
        <charset val="204"/>
      </rPr>
      <t>38 часов</t>
    </r>
    <r>
      <rPr>
        <b/>
        <sz val="14"/>
        <color theme="1"/>
        <rFont val="Times New Roman"/>
        <family val="1"/>
        <charset val="204"/>
      </rPr>
      <t xml:space="preserve"> в неделю</t>
    </r>
    <r>
      <rPr>
        <b/>
        <sz val="14"/>
        <rFont val="Times New Roman"/>
        <family val="1"/>
        <charset val="204"/>
      </rPr>
      <t xml:space="preserve">,  </t>
    </r>
    <r>
      <rPr>
        <b/>
        <sz val="14"/>
        <color theme="1"/>
        <rFont val="Times New Roman"/>
        <family val="1"/>
        <charset val="204"/>
      </rPr>
      <t xml:space="preserve"> работают:</t>
    </r>
  </si>
  <si>
    <t>Регистратура районной поликлиники работает по утвержденному графику сменности с 8ч30м до 18ч.00м с с продолжительностью рабочего времени - 38 ч в  неделю.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</si>
</sst>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color rgb="FF0000FF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1"/>
      <color rgb="FF0000CC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rgb="FF0000CC"/>
      <name val="Times New Roman"/>
      <family val="1"/>
      <charset val="204"/>
    </font>
    <font>
      <sz val="11"/>
      <color rgb="FF0000CC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i/>
      <u/>
      <sz val="14"/>
      <color rgb="FF0000CC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4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7" xfId="0" applyFont="1" applyFill="1" applyBorder="1" applyAlignment="1">
      <alignment vertical="center"/>
    </xf>
    <xf numFmtId="2" fontId="6" fillId="0" borderId="8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2" fontId="11" fillId="0" borderId="5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2" fontId="6" fillId="0" borderId="16" xfId="0" applyNumberFormat="1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4" borderId="1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" fontId="11" fillId="0" borderId="8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2" fontId="6" fillId="0" borderId="2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2" fontId="11" fillId="0" borderId="22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164" fontId="5" fillId="0" borderId="2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14" fillId="7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4" fillId="6" borderId="26" xfId="0" applyFont="1" applyFill="1" applyBorder="1" applyAlignment="1">
      <alignment vertical="center"/>
    </xf>
    <xf numFmtId="0" fontId="4" fillId="6" borderId="27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/>
    </xf>
    <xf numFmtId="0" fontId="4" fillId="6" borderId="31" xfId="0" applyFont="1" applyFill="1" applyBorder="1" applyAlignment="1">
      <alignment vertical="center" wrapText="1"/>
    </xf>
    <xf numFmtId="0" fontId="4" fillId="6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2" fontId="6" fillId="0" borderId="32" xfId="0" applyNumberFormat="1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164" fontId="2" fillId="0" borderId="25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vertical="center"/>
    </xf>
    <xf numFmtId="2" fontId="11" fillId="0" borderId="7" xfId="0" applyNumberFormat="1" applyFont="1" applyFill="1" applyBorder="1" applyAlignment="1">
      <alignment vertical="center"/>
    </xf>
    <xf numFmtId="2" fontId="6" fillId="4" borderId="0" xfId="0" applyNumberFormat="1" applyFont="1" applyFill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0" fillId="9" borderId="0" xfId="0" applyFill="1" applyBorder="1" applyAlignment="1">
      <alignment vertical="center"/>
    </xf>
    <xf numFmtId="0" fontId="2" fillId="9" borderId="18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16" fillId="9" borderId="25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2" fontId="11" fillId="0" borderId="32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4" fillId="6" borderId="2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2" fontId="6" fillId="0" borderId="33" xfId="0" applyNumberFormat="1" applyFont="1" applyFill="1" applyBorder="1" applyAlignment="1">
      <alignment vertical="center"/>
    </xf>
    <xf numFmtId="2" fontId="11" fillId="0" borderId="33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0" fontId="0" fillId="2" borderId="34" xfId="0" applyFill="1" applyBorder="1" applyAlignment="1">
      <alignment vertical="center" wrapText="1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2" fontId="6" fillId="0" borderId="43" xfId="0" applyNumberFormat="1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2" fontId="11" fillId="0" borderId="43" xfId="0" applyNumberFormat="1" applyFont="1" applyFill="1" applyBorder="1" applyAlignment="1">
      <alignment vertical="center"/>
    </xf>
    <xf numFmtId="0" fontId="6" fillId="4" borderId="42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 wrapText="1"/>
    </xf>
    <xf numFmtId="0" fontId="19" fillId="0" borderId="37" xfId="0" applyFont="1" applyBorder="1" applyAlignment="1">
      <alignment horizontal="center" vertical="center"/>
    </xf>
    <xf numFmtId="0" fontId="19" fillId="8" borderId="38" xfId="0" applyFont="1" applyFill="1" applyBorder="1" applyAlignment="1">
      <alignment horizontal="right" vertical="center"/>
    </xf>
    <xf numFmtId="2" fontId="19" fillId="8" borderId="38" xfId="0" applyNumberFormat="1" applyFont="1" applyFill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2" fontId="7" fillId="0" borderId="13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vertical="center"/>
    </xf>
    <xf numFmtId="2" fontId="6" fillId="0" borderId="4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2" fontId="15" fillId="0" borderId="13" xfId="0" applyNumberFormat="1" applyFont="1" applyFill="1" applyBorder="1" applyAlignment="1">
      <alignment vertical="center"/>
    </xf>
    <xf numFmtId="2" fontId="15" fillId="0" borderId="3" xfId="0" applyNumberFormat="1" applyFont="1" applyFill="1" applyBorder="1" applyAlignment="1">
      <alignment vertical="center"/>
    </xf>
    <xf numFmtId="2" fontId="15" fillId="0" borderId="14" xfId="0" applyNumberFormat="1" applyFont="1" applyFill="1" applyBorder="1" applyAlignment="1">
      <alignment vertical="center"/>
    </xf>
    <xf numFmtId="2" fontId="11" fillId="0" borderId="40" xfId="0" applyNumberFormat="1" applyFont="1" applyFill="1" applyBorder="1" applyAlignment="1">
      <alignment vertical="center"/>
    </xf>
    <xf numFmtId="2" fontId="7" fillId="4" borderId="3" xfId="0" applyNumberFormat="1" applyFont="1" applyFill="1" applyBorder="1" applyAlignment="1">
      <alignment vertical="center"/>
    </xf>
    <xf numFmtId="2" fontId="7" fillId="0" borderId="14" xfId="0" applyNumberFormat="1" applyFont="1" applyFill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20" fillId="8" borderId="2" xfId="0" applyFont="1" applyFill="1" applyBorder="1" applyAlignment="1">
      <alignment horizontal="right" vertical="center"/>
    </xf>
    <xf numFmtId="2" fontId="20" fillId="8" borderId="2" xfId="0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vertical="center" wrapText="1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2" fontId="6" fillId="0" borderId="18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2" fontId="20" fillId="4" borderId="0" xfId="0" applyNumberFormat="1" applyFont="1" applyFill="1" applyBorder="1" applyAlignment="1">
      <alignment vertical="center"/>
    </xf>
    <xf numFmtId="2" fontId="11" fillId="0" borderId="18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2" fontId="6" fillId="4" borderId="3" xfId="0" applyNumberFormat="1" applyFont="1" applyFill="1" applyBorder="1" applyAlignment="1">
      <alignment vertical="center"/>
    </xf>
    <xf numFmtId="164" fontId="20" fillId="8" borderId="2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7" fillId="0" borderId="49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20" fillId="8" borderId="51" xfId="0" applyFont="1" applyFill="1" applyBorder="1" applyAlignment="1">
      <alignment horizontal="right" vertical="center"/>
    </xf>
    <xf numFmtId="2" fontId="20" fillId="8" borderId="51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vertical="center" wrapText="1"/>
    </xf>
    <xf numFmtId="164" fontId="11" fillId="0" borderId="19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4" borderId="9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/>
    </xf>
    <xf numFmtId="0" fontId="5" fillId="9" borderId="2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164" fontId="6" fillId="0" borderId="22" xfId="0" applyNumberFormat="1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vertical="center"/>
    </xf>
    <xf numFmtId="0" fontId="0" fillId="6" borderId="30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6" fillId="0" borderId="33" xfId="0" applyNumberFormat="1" applyFont="1" applyFill="1" applyBorder="1" applyAlignment="1">
      <alignment vertical="center"/>
    </xf>
    <xf numFmtId="164" fontId="11" fillId="0" borderId="33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2" fontId="19" fillId="0" borderId="38" xfId="0" applyNumberFormat="1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2" fontId="19" fillId="0" borderId="38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/>
    </xf>
    <xf numFmtId="2" fontId="20" fillId="0" borderId="2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right" vertical="center"/>
    </xf>
    <xf numFmtId="164" fontId="20" fillId="0" borderId="5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11" fillId="0" borderId="53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/>
    </xf>
    <xf numFmtId="0" fontId="6" fillId="4" borderId="36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vertical="center"/>
    </xf>
    <xf numFmtId="0" fontId="2" fillId="9" borderId="25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56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64" fontId="6" fillId="0" borderId="53" xfId="0" applyNumberFormat="1" applyFont="1" applyFill="1" applyBorder="1" applyAlignment="1">
      <alignment vertical="center"/>
    </xf>
    <xf numFmtId="164" fontId="11" fillId="0" borderId="53" xfId="0" applyNumberFormat="1" applyFont="1" applyFill="1" applyBorder="1" applyAlignment="1">
      <alignment vertical="center"/>
    </xf>
    <xf numFmtId="164" fontId="6" fillId="4" borderId="36" xfId="0" applyNumberFormat="1" applyFont="1" applyFill="1" applyBorder="1" applyAlignment="1">
      <alignment vertical="center"/>
    </xf>
    <xf numFmtId="2" fontId="7" fillId="4" borderId="3" xfId="0" applyNumberFormat="1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5" xfId="0" applyFont="1" applyFill="1" applyBorder="1" applyAlignment="1">
      <alignment horizontal="right" vertical="center"/>
    </xf>
    <xf numFmtId="164" fontId="20" fillId="0" borderId="25" xfId="0" applyNumberFormat="1" applyFont="1" applyFill="1" applyBorder="1" applyAlignment="1">
      <alignment horizontal="center" vertical="center"/>
    </xf>
    <xf numFmtId="0" fontId="20" fillId="0" borderId="33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164" fontId="6" fillId="0" borderId="46" xfId="0" applyNumberFormat="1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164" fontId="11" fillId="0" borderId="46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right" vertical="center" wrapText="1"/>
    </xf>
    <xf numFmtId="164" fontId="5" fillId="0" borderId="38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164" fontId="22" fillId="0" borderId="6" xfId="0" applyNumberFormat="1" applyFont="1" applyFill="1" applyBorder="1" applyAlignment="1">
      <alignment vertical="center" wrapText="1"/>
    </xf>
    <xf numFmtId="2" fontId="22" fillId="0" borderId="6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164" fontId="23" fillId="0" borderId="6" xfId="0" applyNumberFormat="1" applyFont="1" applyFill="1" applyBorder="1" applyAlignment="1">
      <alignment vertical="center" wrapText="1"/>
    </xf>
    <xf numFmtId="2" fontId="23" fillId="0" borderId="6" xfId="0" applyNumberFormat="1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0" fillId="2" borderId="21" xfId="0" applyFill="1" applyBorder="1" applyAlignment="1"/>
    <xf numFmtId="0" fontId="2" fillId="0" borderId="2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center"/>
    </xf>
    <xf numFmtId="0" fontId="4" fillId="2" borderId="59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0" xfId="0" applyFont="1" applyFill="1" applyBorder="1" applyAlignment="1"/>
    <xf numFmtId="2" fontId="6" fillId="0" borderId="8" xfId="0" applyNumberFormat="1" applyFont="1" applyFill="1" applyBorder="1" applyAlignment="1"/>
    <xf numFmtId="0" fontId="0" fillId="4" borderId="0" xfId="0" applyFill="1" applyBorder="1" applyAlignment="1"/>
    <xf numFmtId="0" fontId="11" fillId="0" borderId="7" xfId="0" applyFont="1" applyFill="1" applyBorder="1" applyAlignment="1"/>
    <xf numFmtId="0" fontId="11" fillId="0" borderId="0" xfId="0" applyFont="1" applyFill="1" applyBorder="1" applyAlignment="1"/>
    <xf numFmtId="2" fontId="11" fillId="0" borderId="8" xfId="0" applyNumberFormat="1" applyFont="1" applyFill="1" applyBorder="1" applyAlignment="1"/>
    <xf numFmtId="0" fontId="6" fillId="4" borderId="0" xfId="0" applyFont="1" applyFill="1" applyBorder="1" applyAlignment="1"/>
    <xf numFmtId="0" fontId="19" fillId="0" borderId="2" xfId="0" applyFont="1" applyFill="1" applyBorder="1" applyAlignment="1">
      <alignment horizontal="right" vertical="center"/>
    </xf>
    <xf numFmtId="2" fontId="19" fillId="0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0" fillId="4" borderId="9" xfId="0" applyFill="1" applyBorder="1" applyAlignment="1"/>
    <xf numFmtId="0" fontId="0" fillId="0" borderId="0" xfId="0" applyFill="1" applyBorder="1" applyAlignment="1"/>
    <xf numFmtId="0" fontId="0" fillId="2" borderId="0" xfId="0" applyFill="1" applyBorder="1" applyAlignment="1"/>
    <xf numFmtId="0" fontId="20" fillId="0" borderId="51" xfId="0" applyFont="1" applyBorder="1" applyAlignment="1">
      <alignment vertical="center"/>
    </xf>
    <xf numFmtId="0" fontId="20" fillId="0" borderId="51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4" borderId="42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0" fillId="4" borderId="60" xfId="0" applyFont="1" applyFill="1" applyBorder="1" applyAlignment="1">
      <alignment vertical="center"/>
    </xf>
    <xf numFmtId="0" fontId="20" fillId="0" borderId="42" xfId="0" applyFont="1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wrapText="1"/>
    </xf>
    <xf numFmtId="0" fontId="26" fillId="0" borderId="0" xfId="0" applyFont="1"/>
    <xf numFmtId="0" fontId="26" fillId="10" borderId="0" xfId="0" applyFont="1" applyFill="1"/>
    <xf numFmtId="2" fontId="26" fillId="11" borderId="0" xfId="0" applyNumberFormat="1" applyFont="1" applyFill="1"/>
    <xf numFmtId="0" fontId="26" fillId="12" borderId="0" xfId="0" applyFont="1" applyFill="1"/>
    <xf numFmtId="0" fontId="25" fillId="0" borderId="0" xfId="0" applyFont="1" applyBorder="1"/>
    <xf numFmtId="0" fontId="28" fillId="0" borderId="0" xfId="0" applyFont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6" fillId="0" borderId="0" xfId="0" applyFont="1" applyBorder="1"/>
    <xf numFmtId="0" fontId="0" fillId="8" borderId="0" xfId="0" applyFill="1"/>
    <xf numFmtId="0" fontId="24" fillId="0" borderId="0" xfId="0" applyFont="1"/>
    <xf numFmtId="0" fontId="30" fillId="0" borderId="0" xfId="0" applyFont="1"/>
    <xf numFmtId="0" fontId="0" fillId="14" borderId="25" xfId="0" applyFill="1" applyBorder="1"/>
    <xf numFmtId="0" fontId="0" fillId="14" borderId="55" xfId="0" applyFill="1" applyBorder="1"/>
    <xf numFmtId="0" fontId="24" fillId="14" borderId="55" xfId="0" applyFont="1" applyFill="1" applyBorder="1"/>
    <xf numFmtId="0" fontId="0" fillId="8" borderId="0" xfId="0" applyFill="1" applyAlignment="1">
      <alignment horizontal="left"/>
    </xf>
    <xf numFmtId="0" fontId="24" fillId="0" borderId="0" xfId="0" applyFont="1" applyAlignment="1">
      <alignment horizontal="left"/>
    </xf>
    <xf numFmtId="0" fontId="30" fillId="14" borderId="55" xfId="0" applyFont="1" applyFill="1" applyBorder="1"/>
    <xf numFmtId="0" fontId="30" fillId="0" borderId="0" xfId="0" applyFont="1" applyAlignment="1">
      <alignment horizontal="left"/>
    </xf>
    <xf numFmtId="0" fontId="24" fillId="15" borderId="0" xfId="0" applyFont="1" applyFill="1"/>
    <xf numFmtId="0" fontId="24" fillId="15" borderId="55" xfId="0" applyFont="1" applyFill="1" applyBorder="1"/>
    <xf numFmtId="0" fontId="24" fillId="15" borderId="0" xfId="0" applyFont="1" applyFill="1" applyAlignment="1">
      <alignment horizontal="left"/>
    </xf>
    <xf numFmtId="0" fontId="0" fillId="15" borderId="0" xfId="0" applyFill="1"/>
    <xf numFmtId="0" fontId="0" fillId="15" borderId="55" xfId="0" applyFill="1" applyBorder="1"/>
    <xf numFmtId="0" fontId="0" fillId="15" borderId="0" xfId="0" applyFill="1" applyAlignment="1">
      <alignment horizontal="left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49" fontId="26" fillId="0" borderId="0" xfId="0" applyNumberFormat="1" applyFont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6" fillId="0" borderId="0" xfId="0" applyFont="1" applyAlignment="1">
      <alignment vertical="top" wrapText="1"/>
    </xf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center" wrapText="1"/>
    </xf>
    <xf numFmtId="0" fontId="25" fillId="10" borderId="0" xfId="0" applyFont="1" applyFill="1" applyAlignment="1">
      <alignment horizontal="center"/>
    </xf>
    <xf numFmtId="2" fontId="25" fillId="11" borderId="0" xfId="0" applyNumberFormat="1" applyFont="1" applyFill="1" applyAlignment="1">
      <alignment horizontal="center"/>
    </xf>
    <xf numFmtId="0" fontId="25" fillId="12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0" fontId="26" fillId="0" borderId="0" xfId="0" applyFont="1" applyFill="1" applyAlignment="1">
      <alignment wrapText="1"/>
    </xf>
    <xf numFmtId="0" fontId="28" fillId="13" borderId="0" xfId="0" applyFont="1" applyFill="1" applyBorder="1" applyAlignment="1">
      <alignment vertical="center"/>
    </xf>
    <xf numFmtId="164" fontId="28" fillId="13" borderId="15" xfId="0" applyNumberFormat="1" applyFont="1" applyFill="1" applyBorder="1" applyAlignment="1">
      <alignment horizontal="center" vertical="center"/>
    </xf>
    <xf numFmtId="0" fontId="25" fillId="10" borderId="0" xfId="0" applyFont="1" applyFill="1"/>
    <xf numFmtId="2" fontId="25" fillId="11" borderId="0" xfId="0" applyNumberFormat="1" applyFont="1" applyFill="1"/>
    <xf numFmtId="0" fontId="25" fillId="12" borderId="0" xfId="0" applyFont="1" applyFill="1"/>
    <xf numFmtId="0" fontId="28" fillId="0" borderId="0" xfId="0" applyFont="1" applyFill="1" applyBorder="1" applyAlignment="1">
      <alignment vertical="center"/>
    </xf>
    <xf numFmtId="0" fontId="26" fillId="0" borderId="0" xfId="0" applyFont="1" applyFill="1"/>
    <xf numFmtId="2" fontId="26" fillId="0" borderId="0" xfId="0" applyNumberFormat="1" applyFont="1" applyFill="1"/>
    <xf numFmtId="0" fontId="25" fillId="13" borderId="0" xfId="0" applyFont="1" applyFill="1" applyBorder="1"/>
    <xf numFmtId="0" fontId="31" fillId="13" borderId="0" xfId="0" applyFont="1" applyFill="1" applyBorder="1" applyAlignment="1">
      <alignment vertical="center"/>
    </xf>
    <xf numFmtId="0" fontId="28" fillId="13" borderId="0" xfId="0" applyFont="1" applyFill="1" applyBorder="1" applyAlignment="1"/>
    <xf numFmtId="0" fontId="26" fillId="0" borderId="2" xfId="0" applyFont="1" applyBorder="1"/>
    <xf numFmtId="0" fontId="26" fillId="0" borderId="0" xfId="0" applyFont="1" applyAlignment="1">
      <alignment horizontal="center"/>
    </xf>
    <xf numFmtId="0" fontId="25" fillId="10" borderId="0" xfId="0" applyFont="1" applyFill="1" applyAlignment="1">
      <alignment vertical="center"/>
    </xf>
    <xf numFmtId="0" fontId="26" fillId="0" borderId="0" xfId="0" applyFont="1" applyFill="1" applyBorder="1"/>
    <xf numFmtId="0" fontId="31" fillId="0" borderId="0" xfId="0" applyFont="1" applyFill="1" applyAlignment="1">
      <alignment wrapText="1"/>
    </xf>
    <xf numFmtId="2" fontId="28" fillId="13" borderId="15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top" wrapText="1"/>
    </xf>
    <xf numFmtId="0" fontId="26" fillId="0" borderId="0" xfId="0" applyFont="1" applyAlignment="1">
      <alignment vertical="top"/>
    </xf>
    <xf numFmtId="0" fontId="26" fillId="10" borderId="0" xfId="0" applyFont="1" applyFill="1" applyAlignment="1">
      <alignment vertical="top"/>
    </xf>
    <xf numFmtId="2" fontId="26" fillId="11" borderId="0" xfId="0" applyNumberFormat="1" applyFont="1" applyFill="1" applyAlignment="1">
      <alignment vertical="top"/>
    </xf>
    <xf numFmtId="0" fontId="26" fillId="12" borderId="0" xfId="0" applyFont="1" applyFill="1" applyAlignment="1">
      <alignment vertical="top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10" borderId="0" xfId="0" applyFont="1" applyFill="1" applyAlignment="1">
      <alignment vertical="center" wrapText="1"/>
    </xf>
    <xf numFmtId="2" fontId="25" fillId="11" borderId="0" xfId="0" applyNumberFormat="1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5" fillId="10" borderId="0" xfId="0" applyFont="1" applyFill="1" applyBorder="1"/>
    <xf numFmtId="2" fontId="25" fillId="11" borderId="0" xfId="0" applyNumberFormat="1" applyFont="1" applyFill="1" applyBorder="1"/>
    <xf numFmtId="0" fontId="25" fillId="12" borderId="0" xfId="0" applyFont="1" applyFill="1" applyBorder="1"/>
    <xf numFmtId="0" fontId="25" fillId="0" borderId="0" xfId="0" applyFont="1" applyFill="1"/>
    <xf numFmtId="0" fontId="32" fillId="13" borderId="0" xfId="0" applyFont="1" applyFill="1" applyBorder="1" applyAlignment="1">
      <alignment vertical="center"/>
    </xf>
    <xf numFmtId="0" fontId="28" fillId="13" borderId="15" xfId="0" applyFont="1" applyFill="1" applyBorder="1" applyAlignment="1">
      <alignment horizontal="center" vertical="center"/>
    </xf>
    <xf numFmtId="0" fontId="28" fillId="13" borderId="15" xfId="0" applyFont="1" applyFill="1" applyBorder="1" applyAlignment="1">
      <alignment vertical="center"/>
    </xf>
    <xf numFmtId="0" fontId="25" fillId="13" borderId="15" xfId="0" applyFont="1" applyFill="1" applyBorder="1"/>
    <xf numFmtId="0" fontId="26" fillId="0" borderId="0" xfId="0" applyFont="1" applyFill="1" applyAlignment="1">
      <alignment horizontal="center" vertical="top"/>
    </xf>
    <xf numFmtId="0" fontId="25" fillId="0" borderId="0" xfId="0" applyFont="1" applyAlignment="1"/>
    <xf numFmtId="0" fontId="25" fillId="0" borderId="0" xfId="0" applyFont="1" applyFill="1" applyAlignment="1">
      <alignment vertical="top" wrapText="1"/>
    </xf>
    <xf numFmtId="0" fontId="25" fillId="0" borderId="0" xfId="0" applyFont="1" applyAlignment="1">
      <alignment vertical="top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/>
    </xf>
    <xf numFmtId="0" fontId="28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top" wrapText="1"/>
    </xf>
    <xf numFmtId="0" fontId="28" fillId="2" borderId="0" xfId="0" applyFont="1" applyFill="1" applyBorder="1" applyAlignment="1">
      <alignment vertical="top"/>
    </xf>
    <xf numFmtId="0" fontId="28" fillId="0" borderId="0" xfId="0" applyFont="1" applyFill="1" applyBorder="1" applyAlignment="1"/>
    <xf numFmtId="0" fontId="25" fillId="0" borderId="0" xfId="0" applyFont="1" applyBorder="1" applyAlignment="1"/>
    <xf numFmtId="0" fontId="25" fillId="0" borderId="0" xfId="0" applyFont="1" applyAlignment="1">
      <alignment horizontal="right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0" fontId="37" fillId="0" borderId="0" xfId="0" applyFont="1" applyAlignment="1">
      <alignment horizontal="center" vertical="top" wrapText="1"/>
    </xf>
    <xf numFmtId="0" fontId="37" fillId="0" borderId="0" xfId="0" applyFont="1" applyFill="1" applyAlignment="1">
      <alignment wrapText="1"/>
    </xf>
    <xf numFmtId="0" fontId="37" fillId="0" borderId="0" xfId="0" applyFont="1" applyAlignment="1">
      <alignment wrapText="1"/>
    </xf>
    <xf numFmtId="0" fontId="37" fillId="10" borderId="2" xfId="0" applyFont="1" applyFill="1" applyBorder="1" applyAlignment="1">
      <alignment wrapText="1"/>
    </xf>
    <xf numFmtId="0" fontId="37" fillId="11" borderId="2" xfId="0" applyFont="1" applyFill="1" applyBorder="1" applyAlignment="1">
      <alignment wrapText="1"/>
    </xf>
    <xf numFmtId="0" fontId="37" fillId="12" borderId="2" xfId="0" applyFont="1" applyFill="1" applyBorder="1" applyAlignment="1">
      <alignment wrapText="1"/>
    </xf>
    <xf numFmtId="0" fontId="37" fillId="13" borderId="0" xfId="0" applyFont="1" applyFill="1" applyBorder="1" applyAlignment="1">
      <alignment wrapText="1"/>
    </xf>
    <xf numFmtId="0" fontId="37" fillId="13" borderId="15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28" fillId="2" borderId="0" xfId="0" applyFont="1" applyFill="1" applyBorder="1" applyAlignment="1"/>
    <xf numFmtId="0" fontId="28" fillId="0" borderId="0" xfId="0" applyFont="1" applyFill="1" applyBorder="1" applyAlignment="1">
      <alignment wrapText="1"/>
    </xf>
    <xf numFmtId="0" fontId="8" fillId="5" borderId="1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15" fillId="0" borderId="18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2" fontId="7" fillId="0" borderId="50" xfId="0" applyNumberFormat="1" applyFont="1" applyFill="1" applyBorder="1" applyAlignment="1">
      <alignment horizontal="center" vertical="center"/>
    </xf>
    <xf numFmtId="2" fontId="7" fillId="0" borderId="51" xfId="0" applyNumberFormat="1" applyFont="1" applyFill="1" applyBorder="1" applyAlignment="1">
      <alignment horizontal="center" vertical="center"/>
    </xf>
    <xf numFmtId="2" fontId="15" fillId="0" borderId="50" xfId="0" applyNumberFormat="1" applyFont="1" applyFill="1" applyBorder="1" applyAlignment="1">
      <alignment horizontal="center" vertical="center"/>
    </xf>
    <xf numFmtId="2" fontId="15" fillId="0" borderId="5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opLeftCell="A10" workbookViewId="0">
      <selection activeCell="B10" sqref="B10"/>
    </sheetView>
  </sheetViews>
  <sheetFormatPr defaultRowHeight="18.75"/>
  <cols>
    <col min="1" max="1" width="5.85546875" style="459" customWidth="1"/>
    <col min="2" max="2" width="92" style="511" customWidth="1"/>
    <col min="3" max="3" width="12.140625" style="428" customWidth="1"/>
    <col min="4" max="16384" width="9.140625" style="428"/>
  </cols>
  <sheetData>
    <row r="1" spans="1:9">
      <c r="A1" s="460"/>
      <c r="B1" s="485" t="s">
        <v>448</v>
      </c>
    </row>
    <row r="2" spans="1:9" ht="6" customHeight="1"/>
    <row r="3" spans="1:9">
      <c r="A3" s="460"/>
      <c r="B3" s="536" t="s">
        <v>1110</v>
      </c>
    </row>
    <row r="4" spans="1:9" s="530" customFormat="1" ht="17.25" customHeight="1">
      <c r="A4" s="528"/>
      <c r="B4" s="529" t="s">
        <v>1129</v>
      </c>
      <c r="D4" s="531" t="s">
        <v>440</v>
      </c>
      <c r="E4" s="532" t="s">
        <v>441</v>
      </c>
      <c r="F4" s="533" t="s">
        <v>442</v>
      </c>
      <c r="H4" s="534"/>
      <c r="I4" s="535"/>
    </row>
    <row r="5" spans="1:9" ht="39" customHeight="1">
      <c r="B5" s="512" t="s">
        <v>1103</v>
      </c>
    </row>
    <row r="6" spans="1:9" s="514" customFormat="1" ht="38.25" customHeight="1">
      <c r="A6" s="460">
        <v>1</v>
      </c>
      <c r="B6" s="513" t="s">
        <v>9</v>
      </c>
      <c r="C6" s="429"/>
    </row>
    <row r="7" spans="1:9" s="524" customFormat="1" ht="35.25" customHeight="1">
      <c r="A7" s="523" t="s">
        <v>1123</v>
      </c>
      <c r="B7" s="464" t="s">
        <v>48</v>
      </c>
      <c r="C7" s="433"/>
    </row>
    <row r="8" spans="1:9" ht="16.5" customHeight="1">
      <c r="A8" s="522" t="s">
        <v>8</v>
      </c>
      <c r="B8" s="511" t="s">
        <v>2</v>
      </c>
    </row>
    <row r="9" spans="1:9" ht="16.5" customHeight="1">
      <c r="A9" s="522" t="s">
        <v>8</v>
      </c>
      <c r="B9" s="511" t="s">
        <v>3</v>
      </c>
    </row>
    <row r="10" spans="1:9" ht="16.5" customHeight="1">
      <c r="A10" s="522" t="s">
        <v>8</v>
      </c>
      <c r="B10" s="511" t="s">
        <v>4</v>
      </c>
    </row>
    <row r="11" spans="1:9" ht="16.5" customHeight="1">
      <c r="A11" s="522" t="s">
        <v>8</v>
      </c>
      <c r="B11" s="511" t="s">
        <v>5</v>
      </c>
    </row>
    <row r="12" spans="1:9" ht="16.5" customHeight="1">
      <c r="A12" s="522" t="s">
        <v>8</v>
      </c>
      <c r="B12" s="511" t="s">
        <v>0</v>
      </c>
    </row>
    <row r="13" spans="1:9" ht="16.5" customHeight="1">
      <c r="A13" s="522" t="s">
        <v>8</v>
      </c>
      <c r="B13" s="511" t="s">
        <v>1</v>
      </c>
    </row>
    <row r="14" spans="1:9" ht="16.5" customHeight="1">
      <c r="A14" s="522" t="s">
        <v>8</v>
      </c>
      <c r="B14" s="511" t="s">
        <v>6</v>
      </c>
    </row>
    <row r="15" spans="1:9" ht="16.5" customHeight="1">
      <c r="A15" s="522" t="s">
        <v>8</v>
      </c>
      <c r="B15" s="511" t="s">
        <v>7</v>
      </c>
    </row>
    <row r="16" spans="1:9" s="434" customFormat="1" ht="36.75" customHeight="1">
      <c r="A16" s="523" t="s">
        <v>1124</v>
      </c>
      <c r="B16" s="464" t="s">
        <v>1111</v>
      </c>
    </row>
    <row r="17" spans="1:2" s="511" customFormat="1" ht="16.5" customHeight="1">
      <c r="A17" s="460"/>
      <c r="B17" s="513" t="s">
        <v>1086</v>
      </c>
    </row>
    <row r="18" spans="1:2" s="511" customFormat="1" ht="16.5" customHeight="1">
      <c r="A18" s="460"/>
      <c r="B18" s="513" t="s">
        <v>1118</v>
      </c>
    </row>
    <row r="19" spans="1:2" s="511" customFormat="1" ht="16.5" customHeight="1">
      <c r="A19" s="460"/>
      <c r="B19" s="513" t="s">
        <v>1119</v>
      </c>
    </row>
    <row r="20" spans="1:2" s="434" customFormat="1" ht="54.75" customHeight="1">
      <c r="A20" s="462" t="s">
        <v>1143</v>
      </c>
      <c r="B20" s="464" t="s">
        <v>1112</v>
      </c>
    </row>
    <row r="21" spans="1:2" s="509" customFormat="1" ht="15" customHeight="1">
      <c r="A21" s="430"/>
      <c r="B21" s="429" t="s">
        <v>24</v>
      </c>
    </row>
    <row r="22" spans="1:2" s="509" customFormat="1" ht="15" customHeight="1">
      <c r="A22" s="430"/>
      <c r="B22" s="429" t="s">
        <v>49</v>
      </c>
    </row>
    <row r="23" spans="1:2" s="509" customFormat="1" ht="15" customHeight="1">
      <c r="A23" s="430"/>
      <c r="B23" s="520" t="s">
        <v>42</v>
      </c>
    </row>
    <row r="24" spans="1:2" s="509" customFormat="1" ht="15" customHeight="1">
      <c r="A24" s="430"/>
      <c r="B24" s="538" t="s">
        <v>43</v>
      </c>
    </row>
    <row r="25" spans="1:2" s="509" customFormat="1" ht="15" customHeight="1">
      <c r="A25" s="430"/>
      <c r="B25" s="520" t="s">
        <v>41</v>
      </c>
    </row>
    <row r="26" spans="1:2" s="509" customFormat="1" ht="15" customHeight="1">
      <c r="A26" s="430"/>
      <c r="B26" s="520" t="s">
        <v>38</v>
      </c>
    </row>
    <row r="27" spans="1:2" s="509" customFormat="1" ht="15" customHeight="1">
      <c r="A27" s="430"/>
      <c r="B27" s="520" t="s">
        <v>45</v>
      </c>
    </row>
    <row r="28" spans="1:2" s="509" customFormat="1" ht="15" customHeight="1">
      <c r="A28" s="430"/>
      <c r="B28" s="520" t="s">
        <v>47</v>
      </c>
    </row>
    <row r="29" spans="1:2" s="509" customFormat="1" ht="15" customHeight="1">
      <c r="A29" s="430"/>
      <c r="B29" s="520"/>
    </row>
    <row r="30" spans="1:2" s="434" customFormat="1" ht="58.5" customHeight="1">
      <c r="A30" s="462" t="s">
        <v>1130</v>
      </c>
      <c r="B30" s="464" t="s">
        <v>1141</v>
      </c>
    </row>
    <row r="31" spans="1:2" s="509" customFormat="1" ht="18" customHeight="1">
      <c r="A31" s="430"/>
      <c r="B31" s="520" t="s">
        <v>195</v>
      </c>
    </row>
    <row r="32" spans="1:2" s="434" customFormat="1" ht="60" customHeight="1">
      <c r="A32" s="462" t="s">
        <v>1131</v>
      </c>
      <c r="B32" s="464" t="s">
        <v>1142</v>
      </c>
    </row>
    <row r="33" spans="1:3" s="511" customFormat="1" ht="25.5" customHeight="1">
      <c r="A33" s="460"/>
      <c r="B33" s="515" t="s">
        <v>46</v>
      </c>
    </row>
    <row r="34" spans="1:3" s="434" customFormat="1" ht="60" customHeight="1">
      <c r="A34" s="462" t="s">
        <v>1144</v>
      </c>
      <c r="B34" s="464" t="s">
        <v>1113</v>
      </c>
    </row>
    <row r="35" spans="1:3" ht="18" customHeight="1">
      <c r="B35" s="513" t="s">
        <v>1080</v>
      </c>
    </row>
    <row r="36" spans="1:3" s="434" customFormat="1" ht="57" customHeight="1">
      <c r="A36" s="462" t="s">
        <v>1132</v>
      </c>
      <c r="B36" s="464" t="s">
        <v>1114</v>
      </c>
    </row>
    <row r="37" spans="1:3" ht="37.5" customHeight="1">
      <c r="B37" s="510" t="s">
        <v>1117</v>
      </c>
    </row>
    <row r="38" spans="1:3" ht="18" customHeight="1">
      <c r="B38" s="515" t="s">
        <v>95</v>
      </c>
    </row>
    <row r="39" spans="1:3" ht="17.25" customHeight="1">
      <c r="B39" s="516" t="s">
        <v>88</v>
      </c>
    </row>
    <row r="40" spans="1:3" ht="16.5" customHeight="1">
      <c r="B40" s="513" t="s">
        <v>1085</v>
      </c>
    </row>
    <row r="41" spans="1:3" s="434" customFormat="1" ht="57" customHeight="1">
      <c r="A41" s="461" t="s">
        <v>1133</v>
      </c>
      <c r="B41" s="464" t="s">
        <v>1120</v>
      </c>
    </row>
    <row r="42" spans="1:3" s="509" customFormat="1" ht="17.25" customHeight="1">
      <c r="A42" s="430"/>
      <c r="B42" s="458" t="s">
        <v>11</v>
      </c>
      <c r="C42" s="429"/>
    </row>
    <row r="43" spans="1:3" s="509" customFormat="1" ht="15" customHeight="1">
      <c r="A43" s="430"/>
      <c r="B43" s="520" t="s">
        <v>30</v>
      </c>
    </row>
    <row r="44" spans="1:3" s="509" customFormat="1" ht="15" customHeight="1">
      <c r="A44" s="430"/>
      <c r="B44" s="525" t="s">
        <v>15</v>
      </c>
    </row>
    <row r="45" spans="1:3" s="509" customFormat="1" ht="15" customHeight="1">
      <c r="A45" s="430"/>
      <c r="B45" s="520" t="s">
        <v>33</v>
      </c>
    </row>
    <row r="46" spans="1:3" s="509" customFormat="1" ht="15" customHeight="1">
      <c r="A46" s="430"/>
      <c r="B46" s="465" t="s">
        <v>189</v>
      </c>
    </row>
    <row r="47" spans="1:3" s="509" customFormat="1" ht="15" customHeight="1">
      <c r="A47" s="430"/>
      <c r="B47" s="521" t="s">
        <v>84</v>
      </c>
    </row>
    <row r="48" spans="1:3" s="509" customFormat="1" ht="17.25" customHeight="1">
      <c r="A48" s="430"/>
      <c r="B48" s="429" t="s">
        <v>10</v>
      </c>
    </row>
    <row r="49" spans="1:2" s="509" customFormat="1" ht="15" customHeight="1">
      <c r="A49" s="430"/>
      <c r="B49" s="429" t="s">
        <v>16</v>
      </c>
    </row>
    <row r="50" spans="1:2" s="509" customFormat="1" ht="15" customHeight="1">
      <c r="A50" s="430"/>
      <c r="B50" s="429" t="s">
        <v>18</v>
      </c>
    </row>
    <row r="51" spans="1:2" s="509" customFormat="1" ht="15" customHeight="1">
      <c r="A51" s="430"/>
      <c r="B51" s="429" t="s">
        <v>19</v>
      </c>
    </row>
    <row r="52" spans="1:2" s="509" customFormat="1" ht="15" customHeight="1">
      <c r="A52" s="430"/>
      <c r="B52" s="429" t="s">
        <v>21</v>
      </c>
    </row>
    <row r="53" spans="1:2" s="509" customFormat="1" ht="15" customHeight="1">
      <c r="A53" s="430"/>
      <c r="B53" s="429" t="s">
        <v>22</v>
      </c>
    </row>
    <row r="54" spans="1:2" s="509" customFormat="1" ht="15" customHeight="1">
      <c r="A54" s="430"/>
      <c r="B54" s="429" t="s">
        <v>23</v>
      </c>
    </row>
    <row r="55" spans="1:2" s="434" customFormat="1" ht="42" customHeight="1">
      <c r="A55" s="461" t="s">
        <v>1134</v>
      </c>
      <c r="B55" s="464" t="s">
        <v>1115</v>
      </c>
    </row>
    <row r="56" spans="1:2" s="509" customFormat="1" ht="15" customHeight="1">
      <c r="A56" s="430"/>
      <c r="B56" s="429" t="s">
        <v>14</v>
      </c>
    </row>
    <row r="57" spans="1:2" s="509" customFormat="1" ht="15" customHeight="1">
      <c r="A57" s="430"/>
      <c r="B57" s="429" t="s">
        <v>13</v>
      </c>
    </row>
    <row r="58" spans="1:2" s="509" customFormat="1" ht="15" customHeight="1">
      <c r="A58" s="430"/>
      <c r="B58" s="520" t="s">
        <v>34</v>
      </c>
    </row>
    <row r="59" spans="1:2" s="509" customFormat="1" ht="15" customHeight="1">
      <c r="A59" s="430"/>
      <c r="B59" s="429" t="s">
        <v>1121</v>
      </c>
    </row>
    <row r="60" spans="1:2" s="509" customFormat="1" ht="15" customHeight="1">
      <c r="A60" s="430"/>
      <c r="B60" s="521" t="s">
        <v>1082</v>
      </c>
    </row>
    <row r="61" spans="1:2" s="434" customFormat="1" ht="38.25" customHeight="1">
      <c r="A61" s="461" t="s">
        <v>1135</v>
      </c>
      <c r="B61" s="464" t="s">
        <v>1116</v>
      </c>
    </row>
    <row r="62" spans="1:2" ht="17.25" customHeight="1">
      <c r="B62" s="517" t="s">
        <v>1083</v>
      </c>
    </row>
    <row r="63" spans="1:2" ht="17.25" customHeight="1">
      <c r="B63" s="517" t="s">
        <v>1081</v>
      </c>
    </row>
    <row r="64" spans="1:2" ht="17.25" customHeight="1">
      <c r="B64" s="516" t="s">
        <v>1084</v>
      </c>
    </row>
    <row r="65" spans="1:6" s="434" customFormat="1" ht="55.5" customHeight="1">
      <c r="A65" s="461" t="s">
        <v>1136</v>
      </c>
      <c r="B65" s="464" t="s">
        <v>1122</v>
      </c>
    </row>
    <row r="66" spans="1:6">
      <c r="B66" s="513" t="s">
        <v>20</v>
      </c>
    </row>
    <row r="67" spans="1:6" ht="60" customHeight="1">
      <c r="A67" s="461" t="s">
        <v>1145</v>
      </c>
      <c r="B67" s="518" t="s">
        <v>1125</v>
      </c>
      <c r="F67" s="428">
        <f>18/5</f>
        <v>3.6</v>
      </c>
    </row>
    <row r="68" spans="1:6" ht="74.25" customHeight="1">
      <c r="A68" s="461" t="s">
        <v>1146</v>
      </c>
      <c r="B68" s="518" t="s">
        <v>50</v>
      </c>
      <c r="E68" s="428">
        <v>7</v>
      </c>
    </row>
    <row r="69" spans="1:6" s="434" customFormat="1" ht="56.25" customHeight="1">
      <c r="A69" s="461" t="s">
        <v>1147</v>
      </c>
      <c r="B69" s="464" t="s">
        <v>1128</v>
      </c>
      <c r="C69" s="434">
        <f>7.15*5</f>
        <v>35.75</v>
      </c>
    </row>
    <row r="70" spans="1:6" s="434" customFormat="1" ht="17.25" customHeight="1">
      <c r="A70" s="432"/>
      <c r="B70" s="515" t="s">
        <v>1126</v>
      </c>
    </row>
    <row r="71" spans="1:6" s="434" customFormat="1" ht="17.25" customHeight="1">
      <c r="A71" s="432"/>
      <c r="B71" s="519" t="s">
        <v>1127</v>
      </c>
    </row>
    <row r="72" spans="1:6" s="434" customFormat="1" ht="44.25" customHeight="1">
      <c r="A72" s="432"/>
      <c r="B72" s="537" t="s">
        <v>969</v>
      </c>
    </row>
    <row r="73" spans="1:6" s="509" customFormat="1" ht="24" customHeight="1">
      <c r="A73" s="485"/>
      <c r="B73" s="509" t="s">
        <v>1137</v>
      </c>
    </row>
  </sheetData>
  <pageMargins left="0.16" right="0.18" top="0.18" bottom="0.14000000000000001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6"/>
  <sheetViews>
    <sheetView topLeftCell="A31" workbookViewId="0">
      <selection activeCell="A7" sqref="A7:B68"/>
    </sheetView>
  </sheetViews>
  <sheetFormatPr defaultRowHeight="18.75"/>
  <cols>
    <col min="1" max="1" width="5.7109375" style="460" customWidth="1"/>
    <col min="2" max="2" width="93.5703125" style="503" customWidth="1"/>
    <col min="3" max="3" width="9.140625" style="428"/>
    <col min="4" max="4" width="9.140625" style="475"/>
    <col min="5" max="5" width="9.85546875" style="476" customWidth="1"/>
    <col min="6" max="6" width="9.140625" style="477"/>
    <col min="7" max="7" width="9.140625" style="428"/>
    <col min="8" max="8" width="44.28515625" style="481" customWidth="1"/>
    <col min="9" max="9" width="9.140625" style="507"/>
    <col min="10" max="16384" width="9.140625" style="428"/>
  </cols>
  <sheetData>
    <row r="1" spans="1:9">
      <c r="B1" s="485" t="s">
        <v>448</v>
      </c>
      <c r="D1" s="428"/>
      <c r="E1" s="428"/>
      <c r="F1" s="428"/>
      <c r="H1" s="428"/>
      <c r="I1" s="428"/>
    </row>
    <row r="2" spans="1:9" ht="6" customHeight="1">
      <c r="A2" s="459"/>
      <c r="B2" s="511"/>
      <c r="D2" s="428"/>
      <c r="E2" s="428"/>
      <c r="F2" s="428"/>
      <c r="H2" s="428"/>
      <c r="I2" s="428"/>
    </row>
    <row r="3" spans="1:9">
      <c r="B3" s="536" t="s">
        <v>1110</v>
      </c>
      <c r="D3" s="428"/>
      <c r="E3" s="428"/>
      <c r="F3" s="428"/>
      <c r="H3" s="428"/>
      <c r="I3" s="428"/>
    </row>
    <row r="4" spans="1:9" s="530" customFormat="1" ht="21" customHeight="1">
      <c r="A4" s="528"/>
      <c r="B4" s="529" t="s">
        <v>1151</v>
      </c>
      <c r="D4" s="531" t="s">
        <v>440</v>
      </c>
      <c r="E4" s="532" t="s">
        <v>441</v>
      </c>
      <c r="F4" s="533" t="s">
        <v>442</v>
      </c>
      <c r="H4" s="534"/>
      <c r="I4" s="535"/>
    </row>
    <row r="5" spans="1:9" s="430" customFormat="1" ht="38.25" customHeight="1">
      <c r="A5" s="460"/>
      <c r="B5" s="466" t="s">
        <v>51</v>
      </c>
      <c r="D5" s="467"/>
      <c r="E5" s="468"/>
      <c r="F5" s="469"/>
      <c r="H5" s="470"/>
      <c r="I5" s="471"/>
    </row>
    <row r="6" spans="1:9" ht="8.25" customHeight="1"/>
    <row r="7" spans="1:9" s="434" customFormat="1" ht="36" customHeight="1">
      <c r="A7" s="461">
        <v>1</v>
      </c>
      <c r="B7" s="472" t="s">
        <v>1139</v>
      </c>
      <c r="D7" s="435"/>
      <c r="E7" s="436"/>
      <c r="F7" s="437"/>
      <c r="H7" s="473" t="s">
        <v>373</v>
      </c>
      <c r="I7" s="474"/>
    </row>
    <row r="8" spans="1:9" ht="15" customHeight="1">
      <c r="B8" s="465" t="s">
        <v>444</v>
      </c>
      <c r="H8" s="473"/>
      <c r="I8" s="474"/>
    </row>
    <row r="9" spans="1:9" ht="15" customHeight="1">
      <c r="B9" s="465" t="s">
        <v>445</v>
      </c>
      <c r="G9" s="428" t="s">
        <v>462</v>
      </c>
      <c r="H9" s="473"/>
      <c r="I9" s="474"/>
    </row>
    <row r="10" spans="1:9" ht="36.75" customHeight="1">
      <c r="B10" s="465" t="s">
        <v>1140</v>
      </c>
      <c r="G10" s="428">
        <v>1</v>
      </c>
      <c r="H10" s="473"/>
      <c r="I10" s="474"/>
    </row>
    <row r="11" spans="1:9" s="434" customFormat="1" ht="55.5" customHeight="1">
      <c r="A11" s="461">
        <v>2</v>
      </c>
      <c r="B11" s="472" t="s">
        <v>1153</v>
      </c>
      <c r="D11" s="435"/>
      <c r="E11" s="436"/>
      <c r="F11" s="437"/>
      <c r="G11" s="434">
        <v>1</v>
      </c>
      <c r="H11" s="473"/>
      <c r="I11" s="474"/>
    </row>
    <row r="12" spans="1:9" s="434" customFormat="1" ht="15" customHeight="1">
      <c r="A12" s="461"/>
      <c r="B12" s="465" t="s">
        <v>450</v>
      </c>
      <c r="D12" s="435"/>
      <c r="E12" s="436"/>
      <c r="F12" s="437"/>
      <c r="H12" s="473"/>
      <c r="I12" s="474"/>
    </row>
    <row r="13" spans="1:9" s="434" customFormat="1" ht="15" customHeight="1">
      <c r="A13" s="461"/>
      <c r="B13" s="465" t="s">
        <v>451</v>
      </c>
      <c r="D13" s="435"/>
      <c r="E13" s="436"/>
      <c r="F13" s="437"/>
      <c r="H13" s="473"/>
      <c r="I13" s="474"/>
    </row>
    <row r="14" spans="1:9" s="434" customFormat="1" ht="33.75" customHeight="1">
      <c r="A14" s="461">
        <v>3</v>
      </c>
      <c r="B14" s="472" t="s">
        <v>455</v>
      </c>
      <c r="D14" s="435"/>
      <c r="E14" s="436"/>
      <c r="F14" s="437"/>
      <c r="G14" s="434">
        <v>1</v>
      </c>
      <c r="H14" s="473" t="s">
        <v>379</v>
      </c>
      <c r="I14" s="474">
        <v>1</v>
      </c>
    </row>
    <row r="15" spans="1:9" s="434" customFormat="1" ht="15" customHeight="1">
      <c r="A15" s="461"/>
      <c r="B15" s="478" t="s">
        <v>157</v>
      </c>
      <c r="C15" s="482"/>
      <c r="D15" s="435"/>
      <c r="E15" s="436"/>
      <c r="F15" s="437"/>
      <c r="G15" s="434">
        <v>1</v>
      </c>
      <c r="H15" s="473" t="s">
        <v>377</v>
      </c>
      <c r="I15" s="474">
        <v>1</v>
      </c>
    </row>
    <row r="16" spans="1:9" ht="15" customHeight="1">
      <c r="B16" s="478" t="s">
        <v>386</v>
      </c>
      <c r="G16" s="434"/>
      <c r="H16" s="483" t="s">
        <v>305</v>
      </c>
      <c r="I16" s="474">
        <v>1</v>
      </c>
    </row>
    <row r="17" spans="1:10" ht="15" customHeight="1">
      <c r="B17" s="478" t="s">
        <v>25</v>
      </c>
      <c r="D17" s="484"/>
      <c r="E17" s="485"/>
      <c r="F17" s="428"/>
      <c r="H17" s="473" t="s">
        <v>257</v>
      </c>
      <c r="I17" s="474">
        <v>0</v>
      </c>
    </row>
    <row r="18" spans="1:10" s="479" customFormat="1" ht="15" customHeight="1">
      <c r="A18" s="508"/>
      <c r="B18" s="478" t="s">
        <v>297</v>
      </c>
      <c r="E18" s="480"/>
      <c r="H18" s="473"/>
      <c r="I18" s="474"/>
    </row>
    <row r="19" spans="1:10" s="479" customFormat="1" ht="15" customHeight="1">
      <c r="A19" s="508"/>
      <c r="B19" s="478" t="s">
        <v>298</v>
      </c>
      <c r="E19" s="480"/>
      <c r="G19" s="479">
        <v>1</v>
      </c>
      <c r="H19" s="473"/>
      <c r="I19" s="474"/>
    </row>
    <row r="20" spans="1:10" s="479" customFormat="1" ht="15" customHeight="1">
      <c r="A20" s="508"/>
      <c r="B20" s="478" t="s">
        <v>375</v>
      </c>
      <c r="E20" s="480"/>
      <c r="G20" s="479">
        <v>1</v>
      </c>
      <c r="H20" s="473"/>
      <c r="I20" s="474"/>
    </row>
    <row r="21" spans="1:10" ht="15" customHeight="1">
      <c r="B21" s="465" t="s">
        <v>1148</v>
      </c>
      <c r="G21" s="434"/>
      <c r="H21" s="473" t="s">
        <v>364</v>
      </c>
      <c r="I21" s="474">
        <v>1</v>
      </c>
    </row>
    <row r="22" spans="1:10" ht="15" customHeight="1">
      <c r="B22" s="478" t="s">
        <v>291</v>
      </c>
      <c r="D22" s="486"/>
      <c r="G22" s="487"/>
      <c r="H22" s="473" t="s">
        <v>355</v>
      </c>
      <c r="I22" s="474">
        <v>1.5</v>
      </c>
    </row>
    <row r="23" spans="1:10" ht="15" customHeight="1">
      <c r="B23" s="478" t="s">
        <v>290</v>
      </c>
      <c r="D23" s="486"/>
      <c r="G23" s="487"/>
      <c r="H23" s="473" t="s">
        <v>302</v>
      </c>
      <c r="I23" s="474">
        <v>3</v>
      </c>
    </row>
    <row r="24" spans="1:10" ht="15" customHeight="1">
      <c r="B24" s="465" t="s">
        <v>1101</v>
      </c>
      <c r="G24" s="434"/>
      <c r="H24" s="483" t="s">
        <v>270</v>
      </c>
      <c r="I24" s="474">
        <v>1</v>
      </c>
    </row>
    <row r="25" spans="1:10" s="434" customFormat="1" ht="15" customHeight="1">
      <c r="A25" s="461"/>
      <c r="B25" s="465" t="s">
        <v>452</v>
      </c>
      <c r="D25" s="435"/>
      <c r="E25" s="436"/>
      <c r="F25" s="437"/>
      <c r="G25" s="434">
        <v>1</v>
      </c>
      <c r="H25" s="473" t="s">
        <v>259</v>
      </c>
      <c r="I25" s="474">
        <v>1</v>
      </c>
    </row>
    <row r="26" spans="1:10" ht="15" customHeight="1">
      <c r="B26" s="465" t="s">
        <v>17</v>
      </c>
      <c r="G26" s="434">
        <v>1</v>
      </c>
      <c r="H26" s="473" t="s">
        <v>260</v>
      </c>
      <c r="I26" s="474">
        <v>1</v>
      </c>
      <c r="J26" s="428">
        <f>5.5*6/5</f>
        <v>6.6</v>
      </c>
    </row>
    <row r="27" spans="1:10" ht="15" customHeight="1">
      <c r="B27" s="465" t="s">
        <v>443</v>
      </c>
      <c r="G27" s="434">
        <v>1</v>
      </c>
      <c r="H27" s="483" t="s">
        <v>147</v>
      </c>
      <c r="I27" s="474">
        <v>1</v>
      </c>
    </row>
    <row r="28" spans="1:10" ht="15" customHeight="1">
      <c r="B28" s="465" t="s">
        <v>446</v>
      </c>
      <c r="G28" s="434">
        <v>1</v>
      </c>
      <c r="H28" s="473" t="s">
        <v>147</v>
      </c>
      <c r="I28" s="474">
        <v>1</v>
      </c>
    </row>
    <row r="29" spans="1:10" s="434" customFormat="1" ht="37.5" customHeight="1">
      <c r="A29" s="461">
        <v>4</v>
      </c>
      <c r="B29" s="490" t="s">
        <v>1104</v>
      </c>
      <c r="D29" s="486"/>
      <c r="E29" s="436"/>
      <c r="F29" s="437"/>
      <c r="G29" s="434">
        <v>11</v>
      </c>
      <c r="H29" s="473" t="s">
        <v>306</v>
      </c>
      <c r="I29" s="474">
        <v>1</v>
      </c>
    </row>
    <row r="30" spans="1:10" s="434" customFormat="1" ht="15" customHeight="1">
      <c r="A30" s="461"/>
      <c r="B30" s="478" t="s">
        <v>381</v>
      </c>
      <c r="D30" s="435"/>
      <c r="E30" s="436"/>
      <c r="F30" s="437"/>
      <c r="G30" s="434">
        <v>1</v>
      </c>
      <c r="H30" s="473"/>
      <c r="I30" s="474"/>
    </row>
    <row r="31" spans="1:10" ht="16.5" customHeight="1">
      <c r="B31" s="465" t="s">
        <v>312</v>
      </c>
      <c r="G31" s="487">
        <v>1</v>
      </c>
      <c r="H31" s="473" t="s">
        <v>149</v>
      </c>
      <c r="I31" s="474">
        <v>1</v>
      </c>
    </row>
    <row r="32" spans="1:10" ht="18" customHeight="1">
      <c r="B32" s="478" t="s">
        <v>316</v>
      </c>
      <c r="D32" s="486"/>
      <c r="G32" s="487"/>
      <c r="H32" s="473" t="s">
        <v>384</v>
      </c>
      <c r="I32" s="474">
        <v>1</v>
      </c>
    </row>
    <row r="33" spans="1:9" ht="39.75" customHeight="1">
      <c r="B33" s="465" t="s">
        <v>1152</v>
      </c>
      <c r="D33" s="486"/>
      <c r="G33" s="434">
        <v>1</v>
      </c>
      <c r="H33" s="473"/>
      <c r="I33" s="474"/>
    </row>
    <row r="34" spans="1:9" ht="15" customHeight="1">
      <c r="B34" s="478" t="s">
        <v>99</v>
      </c>
      <c r="D34" s="486"/>
      <c r="G34" s="434">
        <v>1</v>
      </c>
      <c r="H34" s="473"/>
      <c r="I34" s="474"/>
    </row>
    <row r="35" spans="1:9" ht="18" customHeight="1">
      <c r="B35" s="465" t="s">
        <v>1102</v>
      </c>
      <c r="D35" s="486"/>
      <c r="G35" s="434"/>
      <c r="H35" s="473"/>
      <c r="I35" s="474"/>
    </row>
    <row r="36" spans="1:9" ht="18" customHeight="1">
      <c r="B36" s="465" t="s">
        <v>1079</v>
      </c>
      <c r="D36" s="486"/>
      <c r="H36" s="438"/>
      <c r="I36" s="474">
        <v>0.5</v>
      </c>
    </row>
    <row r="37" spans="1:9" ht="20.25" customHeight="1">
      <c r="B37" s="465" t="s">
        <v>439</v>
      </c>
      <c r="D37" s="486"/>
      <c r="H37" s="473"/>
      <c r="I37" s="474"/>
    </row>
    <row r="38" spans="1:9" s="434" customFormat="1" ht="35.25" customHeight="1">
      <c r="A38" s="461">
        <v>5</v>
      </c>
      <c r="B38" s="472" t="s">
        <v>1138</v>
      </c>
      <c r="D38" s="435">
        <f>33/6</f>
        <v>5.5</v>
      </c>
      <c r="E38" s="436"/>
      <c r="F38" s="437"/>
      <c r="G38" s="434">
        <v>1</v>
      </c>
      <c r="H38" s="473" t="s">
        <v>324</v>
      </c>
      <c r="I38" s="474">
        <v>0.5</v>
      </c>
    </row>
    <row r="39" spans="1:9" ht="15" customHeight="1">
      <c r="B39" s="478" t="s">
        <v>288</v>
      </c>
      <c r="G39" s="434">
        <v>1</v>
      </c>
      <c r="H39" s="473" t="s">
        <v>317</v>
      </c>
      <c r="I39" s="474">
        <v>1</v>
      </c>
    </row>
    <row r="40" spans="1:9" ht="15" customHeight="1">
      <c r="B40" s="465" t="s">
        <v>82</v>
      </c>
      <c r="G40" s="434">
        <v>1</v>
      </c>
      <c r="H40" s="473" t="s">
        <v>304</v>
      </c>
      <c r="I40" s="474">
        <v>0.5</v>
      </c>
    </row>
    <row r="41" spans="1:9" ht="15" customHeight="1">
      <c r="B41" s="465" t="s">
        <v>458</v>
      </c>
      <c r="G41" s="487">
        <v>1</v>
      </c>
      <c r="H41" s="473" t="s">
        <v>274</v>
      </c>
      <c r="I41" s="474">
        <v>1</v>
      </c>
    </row>
    <row r="42" spans="1:9" ht="15" customHeight="1">
      <c r="B42" s="465" t="s">
        <v>459</v>
      </c>
      <c r="G42" s="487">
        <v>1</v>
      </c>
      <c r="H42" s="473" t="s">
        <v>330</v>
      </c>
      <c r="I42" s="474">
        <v>1</v>
      </c>
    </row>
    <row r="43" spans="1:9" ht="15" customHeight="1">
      <c r="B43" s="465" t="s">
        <v>460</v>
      </c>
      <c r="G43" s="487">
        <v>1</v>
      </c>
      <c r="H43" s="473" t="s">
        <v>335</v>
      </c>
      <c r="I43" s="474">
        <v>1</v>
      </c>
    </row>
    <row r="44" spans="1:9" ht="15" customHeight="1">
      <c r="B44" s="478" t="s">
        <v>281</v>
      </c>
      <c r="G44" s="487"/>
      <c r="H44" s="473" t="s">
        <v>72</v>
      </c>
      <c r="I44" s="474">
        <v>1</v>
      </c>
    </row>
    <row r="45" spans="1:9" ht="15" customHeight="1">
      <c r="B45" s="478" t="s">
        <v>368</v>
      </c>
      <c r="D45" s="486"/>
      <c r="G45" s="487">
        <v>2</v>
      </c>
      <c r="H45" s="473" t="s">
        <v>303</v>
      </c>
      <c r="I45" s="474">
        <v>1</v>
      </c>
    </row>
    <row r="46" spans="1:9" ht="15" customHeight="1">
      <c r="B46" s="478" t="s">
        <v>12</v>
      </c>
      <c r="H46" s="473" t="s">
        <v>313</v>
      </c>
      <c r="I46" s="474">
        <v>1</v>
      </c>
    </row>
    <row r="47" spans="1:9" ht="15" customHeight="1">
      <c r="B47" s="478" t="s">
        <v>345</v>
      </c>
      <c r="D47" s="486"/>
      <c r="G47" s="487"/>
      <c r="H47" s="473" t="s">
        <v>327</v>
      </c>
      <c r="I47" s="474">
        <v>0.5</v>
      </c>
    </row>
    <row r="48" spans="1:9" ht="15" customHeight="1">
      <c r="B48" s="478" t="s">
        <v>269</v>
      </c>
      <c r="D48" s="486"/>
      <c r="G48" s="487"/>
      <c r="H48" s="473" t="s">
        <v>301</v>
      </c>
      <c r="I48" s="474">
        <v>3</v>
      </c>
    </row>
    <row r="49" spans="1:9" ht="15" customHeight="1">
      <c r="B49" s="465" t="s">
        <v>461</v>
      </c>
      <c r="G49" s="487"/>
      <c r="H49" s="473" t="s">
        <v>83</v>
      </c>
      <c r="I49" s="474">
        <v>1</v>
      </c>
    </row>
    <row r="50" spans="1:9" ht="15" customHeight="1">
      <c r="B50" s="465" t="s">
        <v>438</v>
      </c>
      <c r="G50" s="487"/>
      <c r="H50" s="473" t="s">
        <v>383</v>
      </c>
      <c r="I50" s="474">
        <v>1.5</v>
      </c>
    </row>
    <row r="51" spans="1:9" s="434" customFormat="1" ht="39" customHeight="1">
      <c r="A51" s="461">
        <v>6</v>
      </c>
      <c r="B51" s="490" t="s">
        <v>1105</v>
      </c>
      <c r="D51" s="435"/>
      <c r="E51" s="436"/>
      <c r="F51" s="437"/>
      <c r="G51" s="434">
        <v>4</v>
      </c>
      <c r="H51" s="481"/>
      <c r="I51" s="474"/>
    </row>
    <row r="52" spans="1:9" ht="15" customHeight="1">
      <c r="B52" s="465" t="s">
        <v>1078</v>
      </c>
      <c r="G52" s="434">
        <v>2</v>
      </c>
      <c r="I52" s="474"/>
    </row>
    <row r="53" spans="1:9" ht="15" customHeight="1">
      <c r="B53" s="478" t="s">
        <v>1108</v>
      </c>
      <c r="G53" s="434">
        <v>2</v>
      </c>
      <c r="H53" s="473"/>
      <c r="I53" s="474">
        <v>1</v>
      </c>
    </row>
    <row r="54" spans="1:9" s="434" customFormat="1" ht="37.5" customHeight="1">
      <c r="A54" s="461">
        <v>7</v>
      </c>
      <c r="B54" s="488" t="s">
        <v>1106</v>
      </c>
      <c r="D54" s="486"/>
      <c r="E54" s="436"/>
      <c r="F54" s="437"/>
      <c r="G54" s="434">
        <v>2</v>
      </c>
      <c r="H54" s="473" t="s">
        <v>150</v>
      </c>
      <c r="I54" s="474">
        <v>0.5</v>
      </c>
    </row>
    <row r="55" spans="1:9" s="496" customFormat="1" ht="15" customHeight="1">
      <c r="A55" s="459"/>
      <c r="B55" s="526" t="s">
        <v>447</v>
      </c>
      <c r="D55" s="486">
        <f>19*2*0.75</f>
        <v>28.5</v>
      </c>
      <c r="E55" s="498">
        <f>28.5/5</f>
        <v>5.7</v>
      </c>
      <c r="F55" s="499">
        <f>60/100*70</f>
        <v>42</v>
      </c>
      <c r="G55" s="527">
        <v>2</v>
      </c>
      <c r="H55" s="473" t="s">
        <v>318</v>
      </c>
      <c r="I55" s="489">
        <v>0.25</v>
      </c>
    </row>
    <row r="56" spans="1:9" s="434" customFormat="1" ht="37.5" customHeight="1">
      <c r="A56" s="461">
        <v>8</v>
      </c>
      <c r="B56" s="472" t="s">
        <v>1107</v>
      </c>
      <c r="D56" s="486"/>
      <c r="E56" s="436"/>
      <c r="F56" s="437"/>
      <c r="G56" s="434">
        <v>2</v>
      </c>
      <c r="H56" s="473" t="s">
        <v>388</v>
      </c>
      <c r="I56" s="474">
        <v>1</v>
      </c>
    </row>
    <row r="57" spans="1:9">
      <c r="B57" s="478" t="s">
        <v>155</v>
      </c>
      <c r="G57" s="434">
        <v>1</v>
      </c>
      <c r="H57" s="473" t="s">
        <v>365</v>
      </c>
      <c r="I57" s="474">
        <v>1</v>
      </c>
    </row>
    <row r="58" spans="1:9" s="491" customFormat="1" ht="55.5" customHeight="1">
      <c r="A58" s="461">
        <v>9</v>
      </c>
      <c r="B58" s="490" t="s">
        <v>1109</v>
      </c>
      <c r="D58" s="492"/>
      <c r="E58" s="493"/>
      <c r="F58" s="494"/>
      <c r="G58" s="491">
        <v>2</v>
      </c>
      <c r="H58" s="473" t="s">
        <v>321</v>
      </c>
      <c r="I58" s="474">
        <v>0.5</v>
      </c>
    </row>
    <row r="59" spans="1:9" ht="15" customHeight="1">
      <c r="B59" s="465" t="s">
        <v>463</v>
      </c>
      <c r="G59" s="434">
        <v>2</v>
      </c>
      <c r="H59" s="473" t="s">
        <v>309</v>
      </c>
      <c r="I59" s="489">
        <v>0.25</v>
      </c>
    </row>
    <row r="60" spans="1:9" ht="15" customHeight="1">
      <c r="B60" s="465" t="s">
        <v>1150</v>
      </c>
      <c r="G60" s="434">
        <v>2</v>
      </c>
      <c r="H60" s="473" t="s">
        <v>277</v>
      </c>
      <c r="I60" s="474">
        <v>0.5</v>
      </c>
    </row>
    <row r="61" spans="1:9" s="496" customFormat="1" ht="15" customHeight="1">
      <c r="A61" s="460"/>
      <c r="B61" s="495" t="s">
        <v>1149</v>
      </c>
      <c r="D61" s="497"/>
      <c r="E61" s="498"/>
      <c r="F61" s="499"/>
      <c r="G61" s="496">
        <v>2</v>
      </c>
      <c r="H61" s="473" t="s">
        <v>331</v>
      </c>
      <c r="I61" s="474">
        <v>0.5</v>
      </c>
    </row>
    <row r="62" spans="1:9" ht="15" customHeight="1">
      <c r="B62" s="478" t="s">
        <v>268</v>
      </c>
      <c r="G62" s="434">
        <v>2</v>
      </c>
      <c r="H62" s="473" t="s">
        <v>336</v>
      </c>
      <c r="I62" s="489">
        <v>0.25</v>
      </c>
    </row>
    <row r="63" spans="1:9" ht="15" customHeight="1">
      <c r="B63" s="478" t="s">
        <v>266</v>
      </c>
      <c r="G63" s="434"/>
      <c r="H63" s="473" t="s">
        <v>314</v>
      </c>
      <c r="I63" s="489">
        <v>0.25</v>
      </c>
    </row>
    <row r="64" spans="1:9" ht="15" customHeight="1">
      <c r="B64" s="478" t="s">
        <v>299</v>
      </c>
      <c r="G64" s="434"/>
      <c r="H64" s="473" t="s">
        <v>342</v>
      </c>
      <c r="I64" s="474">
        <v>0.5</v>
      </c>
    </row>
    <row r="65" spans="1:9" s="438" customFormat="1" ht="15" customHeight="1">
      <c r="A65" s="463"/>
      <c r="B65" s="478" t="s">
        <v>102</v>
      </c>
      <c r="D65" s="500"/>
      <c r="E65" s="501"/>
      <c r="F65" s="502"/>
      <c r="G65" s="441">
        <v>1</v>
      </c>
      <c r="H65" s="473" t="s">
        <v>284</v>
      </c>
      <c r="I65" s="474">
        <v>0.5</v>
      </c>
    </row>
    <row r="66" spans="1:9" ht="15" customHeight="1">
      <c r="B66" s="478" t="s">
        <v>300</v>
      </c>
      <c r="G66" s="434"/>
      <c r="H66" s="473" t="s">
        <v>371</v>
      </c>
      <c r="I66" s="474">
        <v>0.5</v>
      </c>
    </row>
    <row r="67" spans="1:9" ht="15" customHeight="1">
      <c r="B67" s="478" t="s">
        <v>267</v>
      </c>
      <c r="G67" s="434"/>
      <c r="H67" s="473" t="s">
        <v>357</v>
      </c>
      <c r="I67" s="474">
        <v>1</v>
      </c>
    </row>
    <row r="68" spans="1:9" ht="51.75" customHeight="1">
      <c r="A68" s="461">
        <v>10</v>
      </c>
      <c r="B68" s="472" t="s">
        <v>1154</v>
      </c>
      <c r="G68" s="434">
        <v>2</v>
      </c>
      <c r="H68" s="473"/>
      <c r="I68" s="474">
        <v>0</v>
      </c>
    </row>
    <row r="69" spans="1:9" ht="15.75" customHeight="1">
      <c r="B69" s="465"/>
      <c r="G69" s="434">
        <v>2</v>
      </c>
      <c r="H69" s="473" t="s">
        <v>76</v>
      </c>
      <c r="I69" s="474">
        <v>1</v>
      </c>
    </row>
    <row r="70" spans="1:9" s="434" customFormat="1" ht="25.5" customHeight="1">
      <c r="A70" s="432"/>
      <c r="B70" s="537" t="s">
        <v>969</v>
      </c>
    </row>
    <row r="71" spans="1:9" s="509" customFormat="1" ht="24" customHeight="1">
      <c r="A71" s="485"/>
      <c r="B71" s="509" t="s">
        <v>1137</v>
      </c>
    </row>
    <row r="72" spans="1:9" ht="12" customHeight="1">
      <c r="B72" s="465"/>
      <c r="G72" s="434">
        <v>2</v>
      </c>
      <c r="H72" s="473" t="s">
        <v>200</v>
      </c>
      <c r="I72" s="474">
        <v>1</v>
      </c>
    </row>
    <row r="73" spans="1:9" ht="12" customHeight="1">
      <c r="G73" s="434">
        <v>2</v>
      </c>
      <c r="H73" s="504"/>
      <c r="I73" s="474"/>
    </row>
    <row r="74" spans="1:9">
      <c r="B74" s="465"/>
      <c r="G74" s="434">
        <v>2</v>
      </c>
      <c r="H74" s="473" t="s">
        <v>131</v>
      </c>
      <c r="I74" s="474">
        <v>1</v>
      </c>
    </row>
    <row r="75" spans="1:9">
      <c r="B75" s="465"/>
      <c r="G75" s="434">
        <v>2</v>
      </c>
      <c r="H75" s="473" t="s">
        <v>198</v>
      </c>
      <c r="I75" s="474">
        <v>2</v>
      </c>
    </row>
    <row r="76" spans="1:9">
      <c r="B76" s="465"/>
      <c r="G76" s="434">
        <v>2</v>
      </c>
      <c r="H76" s="473" t="s">
        <v>209</v>
      </c>
      <c r="I76" s="474">
        <v>1</v>
      </c>
    </row>
    <row r="77" spans="1:9">
      <c r="B77" s="465"/>
      <c r="G77" s="434">
        <v>2</v>
      </c>
      <c r="I77" s="474">
        <v>1</v>
      </c>
    </row>
    <row r="78" spans="1:9">
      <c r="B78" s="465"/>
      <c r="G78" s="434">
        <v>2</v>
      </c>
      <c r="I78" s="474">
        <v>1</v>
      </c>
    </row>
    <row r="79" spans="1:9">
      <c r="B79" s="478" t="s">
        <v>41</v>
      </c>
      <c r="G79" s="434">
        <v>2</v>
      </c>
      <c r="H79" s="473" t="s">
        <v>42</v>
      </c>
      <c r="I79" s="474">
        <v>0.5</v>
      </c>
    </row>
    <row r="80" spans="1:9">
      <c r="B80" s="478" t="s">
        <v>150</v>
      </c>
      <c r="G80" s="434">
        <v>2</v>
      </c>
      <c r="I80" s="474">
        <v>1</v>
      </c>
    </row>
    <row r="81" spans="2:9">
      <c r="B81" s="465"/>
      <c r="G81" s="434">
        <v>2</v>
      </c>
      <c r="I81" s="474">
        <v>2</v>
      </c>
    </row>
    <row r="82" spans="2:9">
      <c r="G82" s="434">
        <v>2</v>
      </c>
      <c r="H82" s="473"/>
      <c r="I82" s="505"/>
    </row>
    <row r="83" spans="2:9">
      <c r="G83" s="434">
        <v>2</v>
      </c>
      <c r="H83" s="473"/>
      <c r="I83" s="506"/>
    </row>
    <row r="84" spans="2:9">
      <c r="G84" s="434">
        <v>2</v>
      </c>
      <c r="H84" s="473"/>
      <c r="I84" s="474"/>
    </row>
    <row r="85" spans="2:9">
      <c r="G85" s="434">
        <v>2</v>
      </c>
      <c r="H85" s="473"/>
      <c r="I85" s="506"/>
    </row>
    <row r="86" spans="2:9">
      <c r="G86" s="434">
        <v>2</v>
      </c>
      <c r="H86" s="473"/>
      <c r="I86" s="505"/>
    </row>
    <row r="87" spans="2:9">
      <c r="G87" s="434">
        <v>2</v>
      </c>
      <c r="H87" s="473"/>
      <c r="I87" s="506"/>
    </row>
    <row r="88" spans="2:9">
      <c r="G88" s="434">
        <v>2</v>
      </c>
      <c r="H88" s="473"/>
      <c r="I88" s="505"/>
    </row>
    <row r="89" spans="2:9">
      <c r="G89" s="434">
        <v>2</v>
      </c>
      <c r="H89" s="473"/>
      <c r="I89" s="506"/>
    </row>
    <row r="90" spans="2:9">
      <c r="G90" s="434">
        <v>2</v>
      </c>
      <c r="H90" s="473"/>
      <c r="I90" s="505"/>
    </row>
    <row r="91" spans="2:9">
      <c r="G91" s="434">
        <v>2</v>
      </c>
      <c r="H91" s="473"/>
      <c r="I91" s="506"/>
    </row>
    <row r="92" spans="2:9">
      <c r="G92" s="434">
        <v>2</v>
      </c>
      <c r="H92" s="473"/>
      <c r="I92" s="505"/>
    </row>
    <row r="93" spans="2:9">
      <c r="G93" s="434">
        <v>2</v>
      </c>
      <c r="H93" s="473"/>
      <c r="I93" s="506"/>
    </row>
    <row r="94" spans="2:9">
      <c r="G94" s="434">
        <v>2</v>
      </c>
      <c r="H94" s="473"/>
      <c r="I94" s="505"/>
    </row>
    <row r="95" spans="2:9">
      <c r="G95" s="434">
        <v>2</v>
      </c>
      <c r="H95" s="473"/>
      <c r="I95" s="506"/>
    </row>
    <row r="96" spans="2:9">
      <c r="G96" s="434">
        <v>2</v>
      </c>
      <c r="H96" s="473"/>
      <c r="I96" s="505"/>
    </row>
    <row r="97" spans="7:9">
      <c r="G97" s="434">
        <v>2</v>
      </c>
      <c r="H97" s="473"/>
      <c r="I97" s="506"/>
    </row>
    <row r="98" spans="7:9">
      <c r="G98" s="434">
        <v>2</v>
      </c>
      <c r="H98" s="473"/>
      <c r="I98" s="505"/>
    </row>
    <row r="99" spans="7:9">
      <c r="G99" s="434"/>
      <c r="H99" s="473"/>
      <c r="I99" s="506"/>
    </row>
    <row r="100" spans="7:9">
      <c r="G100" s="434"/>
      <c r="H100" s="473"/>
      <c r="I100" s="505"/>
    </row>
    <row r="101" spans="7:9">
      <c r="G101" s="434">
        <v>2</v>
      </c>
      <c r="H101" s="473"/>
      <c r="I101" s="506"/>
    </row>
    <row r="102" spans="7:9">
      <c r="H102" s="473"/>
      <c r="I102" s="505"/>
    </row>
    <row r="103" spans="7:9">
      <c r="H103" s="473"/>
      <c r="I103" s="506"/>
    </row>
    <row r="104" spans="7:9">
      <c r="H104" s="473"/>
      <c r="I104" s="505"/>
    </row>
    <row r="105" spans="7:9">
      <c r="H105" s="473"/>
      <c r="I105" s="506"/>
    </row>
    <row r="106" spans="7:9">
      <c r="H106" s="473"/>
      <c r="I106" s="505"/>
    </row>
    <row r="107" spans="7:9">
      <c r="H107" s="473"/>
      <c r="I107" s="506"/>
    </row>
    <row r="108" spans="7:9">
      <c r="H108" s="473"/>
      <c r="I108" s="505"/>
    </row>
    <row r="109" spans="7:9">
      <c r="H109" s="473"/>
      <c r="I109" s="506"/>
    </row>
    <row r="110" spans="7:9">
      <c r="H110" s="473"/>
      <c r="I110" s="505"/>
    </row>
    <row r="111" spans="7:9">
      <c r="H111" s="473"/>
      <c r="I111" s="506"/>
    </row>
    <row r="112" spans="7:9">
      <c r="H112" s="473"/>
      <c r="I112" s="474"/>
    </row>
    <row r="113" spans="8:9">
      <c r="H113" s="473"/>
      <c r="I113" s="506"/>
    </row>
    <row r="114" spans="8:9">
      <c r="H114" s="473"/>
      <c r="I114" s="489"/>
    </row>
    <row r="115" spans="8:9">
      <c r="H115" s="473"/>
      <c r="I115" s="506"/>
    </row>
    <row r="116" spans="8:9">
      <c r="H116" s="473"/>
      <c r="I116" s="505"/>
    </row>
    <row r="117" spans="8:9">
      <c r="H117" s="473"/>
      <c r="I117" s="506"/>
    </row>
    <row r="118" spans="8:9">
      <c r="H118" s="473"/>
      <c r="I118" s="505"/>
    </row>
    <row r="119" spans="8:9">
      <c r="H119" s="473"/>
      <c r="I119" s="506"/>
    </row>
    <row r="120" spans="8:9">
      <c r="H120" s="504"/>
      <c r="I120" s="505"/>
    </row>
    <row r="121" spans="8:9">
      <c r="H121" s="473"/>
      <c r="I121" s="506"/>
    </row>
    <row r="122" spans="8:9">
      <c r="H122" s="504"/>
      <c r="I122" s="505"/>
    </row>
    <row r="123" spans="8:9">
      <c r="H123" s="473"/>
      <c r="I123" s="506"/>
    </row>
    <row r="124" spans="8:9">
      <c r="H124" s="504"/>
      <c r="I124" s="474"/>
    </row>
    <row r="125" spans="8:9">
      <c r="H125" s="473"/>
      <c r="I125" s="506"/>
    </row>
    <row r="126" spans="8:9">
      <c r="H126" s="473"/>
      <c r="I126" s="506"/>
    </row>
    <row r="127" spans="8:9">
      <c r="H127" s="504"/>
      <c r="I127" s="505"/>
    </row>
    <row r="128" spans="8:9">
      <c r="H128" s="473"/>
      <c r="I128" s="506"/>
    </row>
    <row r="129" spans="8:9">
      <c r="H129" s="504"/>
      <c r="I129" s="505"/>
    </row>
    <row r="130" spans="8:9">
      <c r="H130" s="473"/>
      <c r="I130" s="506"/>
    </row>
    <row r="131" spans="8:9">
      <c r="H131" s="473"/>
      <c r="I131" s="506"/>
    </row>
    <row r="132" spans="8:9">
      <c r="H132" s="473"/>
      <c r="I132" s="506"/>
    </row>
    <row r="133" spans="8:9">
      <c r="H133" s="504"/>
      <c r="I133" s="505"/>
    </row>
    <row r="134" spans="8:9">
      <c r="H134" s="473"/>
      <c r="I134" s="506"/>
    </row>
    <row r="135" spans="8:9">
      <c r="H135" s="473"/>
      <c r="I135" s="505"/>
    </row>
    <row r="136" spans="8:9">
      <c r="H136" s="473"/>
      <c r="I136" s="506"/>
    </row>
  </sheetData>
  <sortState ref="H5:I213">
    <sortCondition ref="H5"/>
  </sortState>
  <pageMargins left="0.05" right="0.16" top="0.24" bottom="0.17" header="0.0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P6" sqref="P6"/>
    </sheetView>
  </sheetViews>
  <sheetFormatPr defaultRowHeight="18.75"/>
  <cols>
    <col min="1" max="1" width="3.28515625" style="460" customWidth="1"/>
    <col min="2" max="2" width="98.42578125" style="428" customWidth="1"/>
    <col min="3" max="16384" width="9.140625" style="428"/>
  </cols>
  <sheetData>
    <row r="1" spans="1:9">
      <c r="C1"/>
      <c r="D1"/>
      <c r="E1"/>
      <c r="F1"/>
      <c r="G1"/>
      <c r="H1"/>
      <c r="I1"/>
    </row>
    <row r="2" spans="1:9">
      <c r="B2" s="485" t="s">
        <v>448</v>
      </c>
      <c r="C2"/>
      <c r="D2"/>
      <c r="E2"/>
      <c r="F2"/>
      <c r="G2"/>
      <c r="H2"/>
      <c r="I2"/>
    </row>
    <row r="3" spans="1:9" ht="6" customHeight="1">
      <c r="A3" s="459"/>
      <c r="B3" s="511"/>
      <c r="C3"/>
      <c r="D3"/>
      <c r="E3"/>
      <c r="F3"/>
      <c r="G3"/>
      <c r="H3"/>
      <c r="I3"/>
    </row>
    <row r="4" spans="1:9">
      <c r="B4" s="536" t="s">
        <v>1110</v>
      </c>
      <c r="C4"/>
      <c r="D4"/>
      <c r="E4"/>
      <c r="F4"/>
      <c r="G4"/>
      <c r="H4"/>
      <c r="I4"/>
    </row>
    <row r="5" spans="1:9" s="530" customFormat="1" ht="17.25" customHeight="1">
      <c r="A5" s="528"/>
      <c r="B5" s="529" t="s">
        <v>1151</v>
      </c>
      <c r="C5"/>
      <c r="D5"/>
      <c r="E5"/>
      <c r="F5"/>
      <c r="G5"/>
      <c r="H5"/>
      <c r="I5"/>
    </row>
    <row r="6" spans="1:9" ht="38.25" customHeight="1">
      <c r="B6" s="431" t="s">
        <v>449</v>
      </c>
      <c r="C6"/>
      <c r="D6"/>
      <c r="E6"/>
      <c r="F6"/>
      <c r="G6"/>
      <c r="H6"/>
      <c r="I6"/>
    </row>
    <row r="7" spans="1:9">
      <c r="C7"/>
      <c r="D7"/>
      <c r="E7"/>
      <c r="F7"/>
      <c r="G7"/>
      <c r="H7"/>
      <c r="I7"/>
    </row>
    <row r="8" spans="1:9" s="434" customFormat="1" ht="57.75" customHeight="1">
      <c r="A8" s="461" t="s">
        <v>1094</v>
      </c>
      <c r="B8" s="433" t="s">
        <v>1098</v>
      </c>
      <c r="C8"/>
      <c r="D8"/>
      <c r="E8"/>
      <c r="F8"/>
      <c r="G8"/>
      <c r="H8"/>
      <c r="I8"/>
    </row>
    <row r="9" spans="1:9" s="434" customFormat="1" ht="17.25" customHeight="1">
      <c r="A9" s="461"/>
      <c r="B9" s="429" t="s">
        <v>453</v>
      </c>
      <c r="C9"/>
      <c r="D9"/>
      <c r="E9"/>
      <c r="F9"/>
      <c r="G9"/>
      <c r="H9"/>
      <c r="I9"/>
    </row>
    <row r="10" spans="1:9" s="434" customFormat="1" ht="17.25" customHeight="1">
      <c r="A10" s="462"/>
      <c r="B10" s="429" t="s">
        <v>454</v>
      </c>
      <c r="C10"/>
      <c r="D10"/>
      <c r="E10"/>
      <c r="F10"/>
      <c r="G10"/>
      <c r="H10"/>
      <c r="I10"/>
    </row>
    <row r="11" spans="1:9" ht="20.25" customHeight="1">
      <c r="A11" s="461"/>
      <c r="B11" s="428" t="s">
        <v>457</v>
      </c>
      <c r="C11"/>
      <c r="D11"/>
      <c r="E11"/>
      <c r="F11"/>
      <c r="G11"/>
      <c r="H11"/>
      <c r="I11"/>
    </row>
    <row r="12" spans="1:9">
      <c r="A12" s="461"/>
      <c r="B12" s="428" t="s">
        <v>1099</v>
      </c>
      <c r="C12"/>
      <c r="D12"/>
      <c r="E12"/>
      <c r="F12"/>
      <c r="G12"/>
      <c r="H12"/>
      <c r="I12"/>
    </row>
    <row r="13" spans="1:9" s="434" customFormat="1" ht="41.25" customHeight="1">
      <c r="A13" s="461" t="s">
        <v>1094</v>
      </c>
      <c r="B13" s="464" t="s">
        <v>455</v>
      </c>
      <c r="C13"/>
      <c r="D13"/>
      <c r="E13"/>
      <c r="F13"/>
      <c r="G13"/>
      <c r="H13"/>
      <c r="I13"/>
    </row>
    <row r="14" spans="1:9" s="438" customFormat="1">
      <c r="A14" s="463"/>
      <c r="B14" s="439" t="s">
        <v>1087</v>
      </c>
      <c r="C14"/>
      <c r="D14"/>
      <c r="E14"/>
      <c r="F14"/>
      <c r="G14"/>
      <c r="H14"/>
      <c r="I14"/>
    </row>
    <row r="15" spans="1:9" s="438" customFormat="1">
      <c r="A15" s="463"/>
      <c r="B15" s="439" t="s">
        <v>1088</v>
      </c>
      <c r="C15"/>
      <c r="D15"/>
      <c r="E15"/>
      <c r="F15"/>
      <c r="G15"/>
      <c r="H15"/>
      <c r="I15"/>
    </row>
    <row r="16" spans="1:9" s="438" customFormat="1">
      <c r="A16" s="463"/>
      <c r="B16" s="440" t="s">
        <v>302</v>
      </c>
      <c r="C16"/>
      <c r="D16"/>
      <c r="E16"/>
      <c r="F16"/>
      <c r="G16"/>
      <c r="H16"/>
      <c r="I16"/>
    </row>
    <row r="17" spans="1:9" s="438" customFormat="1">
      <c r="A17" s="463"/>
      <c r="B17" s="439" t="s">
        <v>407</v>
      </c>
      <c r="C17"/>
      <c r="D17"/>
      <c r="E17"/>
      <c r="F17"/>
      <c r="G17"/>
      <c r="H17"/>
      <c r="I17"/>
    </row>
    <row r="18" spans="1:9" s="438" customFormat="1">
      <c r="A18" s="463"/>
      <c r="B18" s="439" t="s">
        <v>408</v>
      </c>
      <c r="C18"/>
      <c r="D18"/>
      <c r="E18"/>
      <c r="F18"/>
      <c r="G18"/>
      <c r="H18"/>
      <c r="I18"/>
    </row>
    <row r="19" spans="1:9" s="438" customFormat="1">
      <c r="A19" s="463"/>
      <c r="B19" s="439" t="s">
        <v>99</v>
      </c>
      <c r="C19"/>
      <c r="D19"/>
      <c r="E19"/>
      <c r="F19"/>
      <c r="G19"/>
      <c r="H19"/>
      <c r="I19"/>
    </row>
    <row r="20" spans="1:9" s="438" customFormat="1">
      <c r="A20" s="463"/>
      <c r="B20" s="439" t="s">
        <v>149</v>
      </c>
      <c r="C20"/>
      <c r="D20"/>
      <c r="E20"/>
      <c r="F20"/>
      <c r="G20"/>
      <c r="H20"/>
      <c r="I20"/>
    </row>
    <row r="21" spans="1:9">
      <c r="C21"/>
      <c r="D21"/>
      <c r="E21"/>
      <c r="F21"/>
      <c r="G21"/>
      <c r="H21"/>
      <c r="I21"/>
    </row>
    <row r="22" spans="1:9" s="434" customFormat="1" ht="37.5" customHeight="1">
      <c r="A22" s="461" t="s">
        <v>1095</v>
      </c>
      <c r="B22" s="464" t="s">
        <v>456</v>
      </c>
      <c r="C22"/>
      <c r="D22"/>
      <c r="E22"/>
      <c r="F22"/>
      <c r="G22"/>
      <c r="H22"/>
      <c r="I22"/>
    </row>
    <row r="23" spans="1:9" s="438" customFormat="1">
      <c r="A23" s="463"/>
      <c r="B23" s="439" t="s">
        <v>1090</v>
      </c>
      <c r="C23"/>
      <c r="D23"/>
      <c r="E23"/>
      <c r="F23"/>
      <c r="G23"/>
      <c r="H23"/>
      <c r="I23"/>
    </row>
    <row r="24" spans="1:9" s="438" customFormat="1">
      <c r="A24" s="463"/>
      <c r="C24"/>
      <c r="D24"/>
      <c r="E24"/>
      <c r="F24"/>
      <c r="G24"/>
      <c r="H24"/>
      <c r="I24"/>
    </row>
    <row r="25" spans="1:9" s="434" customFormat="1" ht="39" customHeight="1">
      <c r="A25" s="461" t="s">
        <v>1096</v>
      </c>
      <c r="B25" s="464" t="s">
        <v>1089</v>
      </c>
      <c r="D25" s="441"/>
      <c r="E25" s="441"/>
      <c r="F25" s="441"/>
      <c r="I25"/>
    </row>
    <row r="26" spans="1:9" s="438" customFormat="1" ht="16.5" customHeight="1">
      <c r="A26" s="463"/>
      <c r="B26" s="439" t="s">
        <v>1091</v>
      </c>
    </row>
    <row r="27" spans="1:9" s="438" customFormat="1" ht="16.5" customHeight="1">
      <c r="A27" s="463"/>
      <c r="B27" s="439" t="s">
        <v>1092</v>
      </c>
    </row>
    <row r="28" spans="1:9" s="438" customFormat="1" ht="16.5" customHeight="1">
      <c r="A28" s="463"/>
      <c r="B28" s="439" t="s">
        <v>1093</v>
      </c>
    </row>
    <row r="29" spans="1:9" s="438" customFormat="1" ht="37.5" customHeight="1">
      <c r="A29" s="463" t="s">
        <v>1097</v>
      </c>
      <c r="B29" s="458" t="s">
        <v>1100</v>
      </c>
    </row>
    <row r="30" spans="1:9" s="434" customFormat="1" ht="30" customHeight="1">
      <c r="A30" s="432"/>
      <c r="B30" s="537"/>
    </row>
    <row r="31" spans="1:9" s="509" customFormat="1" ht="24" customHeight="1">
      <c r="A31" s="485"/>
    </row>
    <row r="32" spans="1:9" s="438" customFormat="1">
      <c r="A32" s="463"/>
    </row>
    <row r="33" spans="1:1" s="438" customFormat="1">
      <c r="A33" s="463"/>
    </row>
  </sheetData>
  <pageMargins left="0.1" right="0.03" top="7.0000000000000007E-2" bottom="0.3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563"/>
  <sheetViews>
    <sheetView workbookViewId="0">
      <selection activeCell="B5" sqref="B5:O237"/>
    </sheetView>
  </sheetViews>
  <sheetFormatPr defaultColWidth="7.42578125" defaultRowHeight="15"/>
  <cols>
    <col min="1" max="1" width="4.28515625" style="165" customWidth="1"/>
    <col min="2" max="2" width="43" style="154" customWidth="1"/>
    <col min="3" max="3" width="6.28515625" style="422" customWidth="1"/>
    <col min="4" max="8" width="7.42578125" style="422" hidden="1" customWidth="1"/>
    <col min="9" max="9" width="6" style="422" customWidth="1"/>
    <col min="10" max="14" width="7.42578125" style="422" hidden="1" customWidth="1"/>
    <col min="15" max="15" width="7" style="422" customWidth="1"/>
    <col min="16" max="16" width="26" style="423" customWidth="1"/>
    <col min="17" max="18" width="7.42578125" style="2"/>
    <col min="19" max="19" width="6.28515625" style="27" customWidth="1"/>
    <col min="20" max="22" width="6.28515625" style="15" customWidth="1"/>
    <col min="23" max="23" width="6.28515625" style="28" customWidth="1"/>
    <col min="24" max="24" width="6.28515625" style="17" customWidth="1"/>
    <col min="25" max="25" width="6.28515625" style="20" customWidth="1"/>
    <col min="26" max="28" width="6.28515625" style="21" customWidth="1"/>
    <col min="29" max="29" width="6.28515625" style="22" customWidth="1"/>
    <col min="30" max="30" width="6.28515625" style="17" customWidth="1"/>
    <col min="31" max="31" width="6.28515625" style="23" customWidth="1"/>
    <col min="32" max="34" width="6.28515625" style="18" customWidth="1"/>
    <col min="35" max="35" width="6.28515625" style="24" customWidth="1"/>
    <col min="36" max="36" width="7.42578125" style="25"/>
    <col min="37" max="47" width="7.42578125" style="18"/>
    <col min="48" max="16384" width="7.42578125" style="13"/>
  </cols>
  <sheetData>
    <row r="1" spans="1:47" ht="18.75" thickBot="1">
      <c r="A1" s="30"/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9"/>
      <c r="R1" s="29"/>
      <c r="S1" s="553" t="s">
        <v>52</v>
      </c>
      <c r="T1" s="554"/>
      <c r="U1" s="554"/>
      <c r="V1" s="554"/>
      <c r="W1" s="555"/>
      <c r="X1" s="34"/>
      <c r="Y1" s="556" t="s">
        <v>53</v>
      </c>
      <c r="Z1" s="557"/>
      <c r="AA1" s="557"/>
      <c r="AB1" s="557"/>
      <c r="AC1" s="558"/>
      <c r="AD1" s="34"/>
      <c r="AE1" s="559" t="s">
        <v>54</v>
      </c>
      <c r="AF1" s="560"/>
      <c r="AG1" s="560"/>
      <c r="AH1" s="560"/>
      <c r="AI1" s="561"/>
    </row>
    <row r="2" spans="1:47" ht="102.75" thickBot="1">
      <c r="A2" s="35" t="s">
        <v>55</v>
      </c>
      <c r="B2" s="36" t="s">
        <v>56</v>
      </c>
      <c r="C2" s="37" t="s">
        <v>57</v>
      </c>
      <c r="D2" s="38"/>
      <c r="E2" s="38"/>
      <c r="F2" s="38"/>
      <c r="G2" s="38"/>
      <c r="H2" s="38"/>
      <c r="I2" s="37" t="s">
        <v>53</v>
      </c>
      <c r="J2" s="38"/>
      <c r="K2" s="38"/>
      <c r="L2" s="38"/>
      <c r="M2" s="38"/>
      <c r="N2" s="38"/>
      <c r="O2" s="37" t="s">
        <v>58</v>
      </c>
      <c r="P2" s="36" t="s">
        <v>59</v>
      </c>
      <c r="Q2" s="39"/>
      <c r="R2" s="39"/>
      <c r="S2" s="14" t="s">
        <v>60</v>
      </c>
      <c r="T2" s="40" t="s">
        <v>61</v>
      </c>
      <c r="U2" s="40" t="s">
        <v>62</v>
      </c>
      <c r="V2" s="40" t="s">
        <v>63</v>
      </c>
      <c r="W2" s="16" t="s">
        <v>64</v>
      </c>
      <c r="X2" s="41"/>
      <c r="Y2" s="42" t="s">
        <v>60</v>
      </c>
      <c r="Z2" s="43" t="s">
        <v>61</v>
      </c>
      <c r="AA2" s="43" t="s">
        <v>62</v>
      </c>
      <c r="AB2" s="43" t="s">
        <v>63</v>
      </c>
      <c r="AC2" s="44" t="s">
        <v>64</v>
      </c>
      <c r="AD2" s="41"/>
      <c r="AE2" s="14" t="s">
        <v>60</v>
      </c>
      <c r="AF2" s="40" t="s">
        <v>61</v>
      </c>
      <c r="AG2" s="40" t="s">
        <v>62</v>
      </c>
      <c r="AH2" s="40" t="s">
        <v>63</v>
      </c>
      <c r="AI2" s="16" t="s">
        <v>64</v>
      </c>
    </row>
    <row r="3" spans="1:47" s="58" customFormat="1" ht="15" customHeight="1" thickBot="1">
      <c r="A3" s="539" t="s">
        <v>65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1"/>
      <c r="Q3" s="45"/>
      <c r="R3" s="45"/>
      <c r="S3" s="46"/>
      <c r="T3" s="47"/>
      <c r="U3" s="47"/>
      <c r="V3" s="47"/>
      <c r="W3" s="48"/>
      <c r="X3" s="49"/>
      <c r="Y3" s="50"/>
      <c r="Z3" s="51"/>
      <c r="AA3" s="51"/>
      <c r="AB3" s="51"/>
      <c r="AC3" s="52"/>
      <c r="AD3" s="49"/>
      <c r="AE3" s="53"/>
      <c r="AF3" s="54"/>
      <c r="AG3" s="54"/>
      <c r="AH3" s="54"/>
      <c r="AI3" s="55"/>
      <c r="AJ3" s="56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</row>
    <row r="4" spans="1:47" ht="15" customHeight="1">
      <c r="A4" s="542" t="s">
        <v>66</v>
      </c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4"/>
      <c r="Q4" s="59"/>
      <c r="R4" s="59"/>
    </row>
    <row r="5" spans="1:47" ht="15" customHeight="1">
      <c r="A5" s="60">
        <v>1</v>
      </c>
      <c r="B5" s="4" t="s">
        <v>67</v>
      </c>
      <c r="C5" s="61">
        <v>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>
        <f t="shared" ref="O5:O13" si="0">SUM(C5:I5)</f>
        <v>1</v>
      </c>
      <c r="P5" s="63"/>
      <c r="Q5" s="13"/>
      <c r="R5" s="13"/>
    </row>
    <row r="6" spans="1:47" ht="15" customHeight="1">
      <c r="A6" s="60">
        <f>A5+1</f>
        <v>2</v>
      </c>
      <c r="B6" s="4" t="s">
        <v>68</v>
      </c>
      <c r="C6" s="64">
        <f>0.75</f>
        <v>0.75</v>
      </c>
      <c r="D6" s="64"/>
      <c r="E6" s="64"/>
      <c r="F6" s="64"/>
      <c r="G6" s="64"/>
      <c r="H6" s="64"/>
      <c r="I6" s="64">
        <v>-0.5</v>
      </c>
      <c r="J6" s="64"/>
      <c r="K6" s="64"/>
      <c r="L6" s="64"/>
      <c r="M6" s="64"/>
      <c r="N6" s="64"/>
      <c r="O6" s="62">
        <f t="shared" si="0"/>
        <v>0.25</v>
      </c>
      <c r="P6" s="65" t="s">
        <v>69</v>
      </c>
      <c r="Q6" s="13"/>
      <c r="R6" s="13"/>
      <c r="S6" s="66"/>
    </row>
    <row r="7" spans="1:47" ht="15" customHeight="1">
      <c r="A7" s="60">
        <f t="shared" ref="A7:A13" si="1">A6+1</f>
        <v>3</v>
      </c>
      <c r="B7" s="67" t="s">
        <v>70</v>
      </c>
      <c r="C7" s="62">
        <v>0.25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>
        <f t="shared" si="0"/>
        <v>0.25</v>
      </c>
      <c r="P7" s="63"/>
      <c r="Q7" s="13"/>
      <c r="R7" s="13"/>
      <c r="S7" s="66">
        <f>SUM(C5:C7)</f>
        <v>2</v>
      </c>
      <c r="Y7" s="68">
        <f>SUM(I5:I7)</f>
        <v>-0.5</v>
      </c>
      <c r="Z7" s="69"/>
      <c r="AA7" s="69"/>
      <c r="AB7" s="69"/>
      <c r="AC7" s="70"/>
      <c r="AD7" s="71"/>
      <c r="AE7" s="66">
        <f>SUM(O5:O7)</f>
        <v>1.5</v>
      </c>
      <c r="AF7" s="15"/>
      <c r="AG7" s="15"/>
      <c r="AH7" s="15"/>
      <c r="AI7" s="28"/>
    </row>
    <row r="8" spans="1:47" ht="15" customHeight="1">
      <c r="A8" s="60">
        <f t="shared" si="1"/>
        <v>4</v>
      </c>
      <c r="B8" s="4" t="s">
        <v>71</v>
      </c>
      <c r="C8" s="61">
        <v>1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>
        <f t="shared" si="0"/>
        <v>1</v>
      </c>
      <c r="P8" s="63"/>
      <c r="Q8" s="13"/>
      <c r="R8" s="13"/>
      <c r="Y8" s="72"/>
      <c r="Z8" s="69"/>
      <c r="AA8" s="69"/>
      <c r="AB8" s="69"/>
      <c r="AC8" s="70"/>
      <c r="AD8" s="73"/>
      <c r="AE8" s="27"/>
      <c r="AF8" s="15"/>
      <c r="AG8" s="15"/>
      <c r="AH8" s="15"/>
      <c r="AI8" s="28"/>
    </row>
    <row r="9" spans="1:47" ht="15" customHeight="1">
      <c r="A9" s="60">
        <f t="shared" si="1"/>
        <v>5</v>
      </c>
      <c r="B9" s="4" t="s">
        <v>72</v>
      </c>
      <c r="C9" s="62">
        <v>0.75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>
        <f t="shared" si="0"/>
        <v>0.75</v>
      </c>
      <c r="P9" s="63"/>
      <c r="Q9" s="13"/>
      <c r="R9" s="13"/>
      <c r="Y9" s="72"/>
      <c r="Z9" s="69"/>
      <c r="AA9" s="69"/>
      <c r="AB9" s="69"/>
      <c r="AC9" s="70"/>
      <c r="AD9" s="73"/>
      <c r="AE9" s="27"/>
      <c r="AF9" s="15"/>
      <c r="AG9" s="15"/>
      <c r="AH9" s="15"/>
      <c r="AI9" s="28"/>
    </row>
    <row r="10" spans="1:47" ht="15" customHeight="1">
      <c r="A10" s="60">
        <f t="shared" si="1"/>
        <v>6</v>
      </c>
      <c r="B10" s="4" t="s">
        <v>73</v>
      </c>
      <c r="C10" s="62">
        <v>0.25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>
        <f t="shared" si="0"/>
        <v>0.25</v>
      </c>
      <c r="P10" s="63"/>
      <c r="Q10" s="13"/>
      <c r="R10" s="13"/>
      <c r="Y10" s="72"/>
      <c r="Z10" s="69"/>
      <c r="AA10" s="69"/>
      <c r="AB10" s="69"/>
      <c r="AC10" s="70"/>
      <c r="AD10" s="73"/>
      <c r="AE10" s="27"/>
      <c r="AF10" s="15"/>
      <c r="AG10" s="15"/>
      <c r="AH10" s="15"/>
      <c r="AI10" s="28"/>
    </row>
    <row r="11" spans="1:47" ht="15" customHeight="1">
      <c r="A11" s="60">
        <f t="shared" si="1"/>
        <v>7</v>
      </c>
      <c r="B11" s="4" t="s">
        <v>74</v>
      </c>
      <c r="C11" s="62">
        <f>8</f>
        <v>8</v>
      </c>
      <c r="D11" s="62"/>
      <c r="E11" s="62"/>
      <c r="F11" s="62"/>
      <c r="G11" s="62"/>
      <c r="H11" s="62"/>
      <c r="I11" s="62">
        <v>-3.25</v>
      </c>
      <c r="J11" s="62"/>
      <c r="K11" s="62"/>
      <c r="L11" s="62"/>
      <c r="M11" s="62"/>
      <c r="N11" s="62"/>
      <c r="O11" s="62">
        <f t="shared" si="0"/>
        <v>4.75</v>
      </c>
      <c r="P11" s="63" t="s">
        <v>75</v>
      </c>
      <c r="Q11" s="13"/>
      <c r="R11" s="13"/>
      <c r="T11" s="74">
        <f>SUM(C8:C11)</f>
        <v>10</v>
      </c>
      <c r="Y11" s="72"/>
      <c r="Z11" s="75">
        <f>SUM(I8:I11)</f>
        <v>-3.25</v>
      </c>
      <c r="AA11" s="69"/>
      <c r="AB11" s="69"/>
      <c r="AC11" s="70"/>
      <c r="AD11" s="73"/>
      <c r="AE11" s="27"/>
      <c r="AF11" s="74">
        <f>SUM(O8:O11)</f>
        <v>6.75</v>
      </c>
      <c r="AG11" s="15"/>
      <c r="AH11" s="15"/>
      <c r="AI11" s="28"/>
    </row>
    <row r="12" spans="1:47" ht="22.5" customHeight="1">
      <c r="A12" s="60">
        <f t="shared" si="1"/>
        <v>8</v>
      </c>
      <c r="B12" s="4" t="s">
        <v>76</v>
      </c>
      <c r="C12" s="62">
        <f>1</f>
        <v>1</v>
      </c>
      <c r="D12" s="62"/>
      <c r="E12" s="62"/>
      <c r="F12" s="62"/>
      <c r="G12" s="62"/>
      <c r="H12" s="62"/>
      <c r="I12" s="62">
        <f>-0.75-0.25</f>
        <v>-1</v>
      </c>
      <c r="J12" s="62"/>
      <c r="K12" s="62"/>
      <c r="L12" s="62"/>
      <c r="M12" s="62"/>
      <c r="N12" s="62"/>
      <c r="O12" s="62">
        <f t="shared" si="0"/>
        <v>0</v>
      </c>
      <c r="P12" s="76" t="s">
        <v>77</v>
      </c>
      <c r="Q12" s="13"/>
      <c r="R12" s="13"/>
      <c r="Y12" s="72"/>
      <c r="Z12" s="69"/>
      <c r="AA12" s="69"/>
      <c r="AB12" s="69"/>
      <c r="AC12" s="70"/>
      <c r="AD12" s="73"/>
      <c r="AE12" s="27"/>
      <c r="AF12" s="15"/>
      <c r="AG12" s="15"/>
      <c r="AH12" s="15"/>
      <c r="AI12" s="28"/>
    </row>
    <row r="13" spans="1:47" ht="15" customHeight="1">
      <c r="A13" s="60">
        <f t="shared" si="1"/>
        <v>9</v>
      </c>
      <c r="B13" s="4" t="s">
        <v>78</v>
      </c>
      <c r="C13" s="62">
        <v>4.75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>
        <f t="shared" si="0"/>
        <v>4.75</v>
      </c>
      <c r="P13" s="65"/>
      <c r="Q13" s="77"/>
      <c r="R13" s="77"/>
      <c r="U13" s="78">
        <f>SUM(C12:C13)</f>
        <v>5.75</v>
      </c>
      <c r="Y13" s="72"/>
      <c r="Z13" s="69"/>
      <c r="AA13" s="79">
        <f>SUM(I12:I13)</f>
        <v>-1</v>
      </c>
      <c r="AB13" s="69"/>
      <c r="AC13" s="70"/>
      <c r="AD13" s="73"/>
      <c r="AE13" s="27"/>
      <c r="AF13" s="15"/>
      <c r="AG13" s="78">
        <f>SUM(O12:O13)</f>
        <v>4.75</v>
      </c>
      <c r="AH13" s="15"/>
      <c r="AI13" s="28"/>
    </row>
    <row r="14" spans="1:47" ht="15" customHeight="1">
      <c r="A14" s="60"/>
      <c r="B14" s="4" t="s">
        <v>79</v>
      </c>
      <c r="C14" s="62">
        <f>SUM(C5:C13)</f>
        <v>17.75</v>
      </c>
      <c r="D14" s="62">
        <f t="shared" ref="D14:O14" si="2">SUM(D5:D13)</f>
        <v>0</v>
      </c>
      <c r="E14" s="62">
        <f t="shared" si="2"/>
        <v>0</v>
      </c>
      <c r="F14" s="62">
        <f t="shared" si="2"/>
        <v>0</v>
      </c>
      <c r="G14" s="62">
        <f t="shared" si="2"/>
        <v>0</v>
      </c>
      <c r="H14" s="62">
        <f t="shared" si="2"/>
        <v>0</v>
      </c>
      <c r="I14" s="62">
        <f t="shared" si="2"/>
        <v>-4.75</v>
      </c>
      <c r="J14" s="62">
        <f t="shared" si="2"/>
        <v>0</v>
      </c>
      <c r="K14" s="62">
        <f t="shared" si="2"/>
        <v>0</v>
      </c>
      <c r="L14" s="62">
        <f t="shared" si="2"/>
        <v>0</v>
      </c>
      <c r="M14" s="62">
        <f t="shared" si="2"/>
        <v>0</v>
      </c>
      <c r="N14" s="62">
        <f t="shared" si="2"/>
        <v>0</v>
      </c>
      <c r="O14" s="62">
        <f t="shared" si="2"/>
        <v>13</v>
      </c>
      <c r="P14" s="65"/>
      <c r="Q14" s="77"/>
      <c r="R14" s="77"/>
      <c r="W14" s="28">
        <f>SUM(S5:V15)</f>
        <v>17.75</v>
      </c>
      <c r="Y14" s="72"/>
      <c r="Z14" s="69"/>
      <c r="AA14" s="69"/>
      <c r="AB14" s="69"/>
      <c r="AC14" s="70">
        <f>SUM(Y5:AB15)</f>
        <v>-4.75</v>
      </c>
      <c r="AD14" s="73"/>
      <c r="AE14" s="27"/>
      <c r="AF14" s="15"/>
      <c r="AG14" s="15"/>
      <c r="AH14" s="15"/>
      <c r="AI14" s="28">
        <f>SUM(AE5:AH15)</f>
        <v>13</v>
      </c>
    </row>
    <row r="15" spans="1:47" ht="15" customHeight="1">
      <c r="A15" s="60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63"/>
      <c r="Q15" s="13"/>
      <c r="R15" s="13"/>
      <c r="Y15" s="72"/>
      <c r="Z15" s="69"/>
      <c r="AA15" s="69"/>
      <c r="AB15" s="69"/>
      <c r="AC15" s="70"/>
      <c r="AD15" s="73"/>
      <c r="AE15" s="27"/>
      <c r="AF15" s="15"/>
      <c r="AG15" s="15"/>
      <c r="AH15" s="15"/>
      <c r="AI15" s="28"/>
    </row>
    <row r="16" spans="1:47" ht="15" customHeight="1">
      <c r="A16" s="82" t="s">
        <v>80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Q16" s="85"/>
      <c r="R16" s="85"/>
      <c r="S16" s="86"/>
      <c r="T16" s="87"/>
      <c r="U16" s="87"/>
      <c r="V16" s="87"/>
      <c r="W16" s="88"/>
      <c r="Y16" s="89"/>
      <c r="Z16" s="90"/>
      <c r="AA16" s="90"/>
      <c r="AB16" s="90"/>
      <c r="AC16" s="91"/>
      <c r="AD16" s="92"/>
      <c r="AE16" s="86"/>
      <c r="AF16" s="87"/>
      <c r="AG16" s="87"/>
      <c r="AH16" s="87"/>
      <c r="AI16" s="88"/>
    </row>
    <row r="17" spans="1:47" ht="15" customHeight="1">
      <c r="A17" s="93">
        <v>1</v>
      </c>
      <c r="B17" s="3" t="s">
        <v>81</v>
      </c>
      <c r="C17" s="94">
        <v>1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62">
        <f t="shared" ref="O17:O29" si="3">SUM(C17:I17)</f>
        <v>1</v>
      </c>
      <c r="P17" s="95"/>
      <c r="Q17" s="13"/>
      <c r="R17" s="13"/>
      <c r="Y17" s="72"/>
      <c r="Z17" s="69"/>
      <c r="AA17" s="69"/>
      <c r="AB17" s="69"/>
      <c r="AC17" s="70"/>
      <c r="AD17" s="73"/>
      <c r="AE17" s="27"/>
      <c r="AF17" s="15"/>
      <c r="AG17" s="15"/>
      <c r="AH17" s="15"/>
      <c r="AI17" s="28"/>
    </row>
    <row r="18" spans="1:47" ht="15" customHeight="1">
      <c r="A18" s="60">
        <f>A17+1</f>
        <v>2</v>
      </c>
      <c r="B18" s="4" t="s">
        <v>82</v>
      </c>
      <c r="C18" s="96">
        <v>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62">
        <f t="shared" si="3"/>
        <v>1</v>
      </c>
      <c r="P18" s="65"/>
      <c r="Q18" s="13"/>
      <c r="R18" s="13"/>
      <c r="S18" s="66">
        <f>SUM(C17:C18)</f>
        <v>2</v>
      </c>
      <c r="Y18" s="68">
        <f>SUM(I17:I18)</f>
        <v>0</v>
      </c>
      <c r="Z18" s="69"/>
      <c r="AA18" s="69"/>
      <c r="AB18" s="69"/>
      <c r="AC18" s="70"/>
      <c r="AD18" s="71"/>
      <c r="AE18" s="66">
        <f>SUM(O17:O18)</f>
        <v>2</v>
      </c>
      <c r="AF18" s="15"/>
      <c r="AG18" s="15"/>
      <c r="AH18" s="15"/>
      <c r="AI18" s="28"/>
    </row>
    <row r="19" spans="1:47" ht="15" customHeight="1">
      <c r="A19" s="60">
        <f>A18+1</f>
        <v>3</v>
      </c>
      <c r="B19" s="4" t="s">
        <v>71</v>
      </c>
      <c r="C19" s="61">
        <v>1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>
        <f t="shared" si="3"/>
        <v>1</v>
      </c>
      <c r="P19" s="63"/>
      <c r="Q19" s="13"/>
      <c r="R19" s="13"/>
      <c r="Y19" s="72"/>
      <c r="Z19" s="69"/>
      <c r="AA19" s="69"/>
      <c r="AB19" s="69"/>
      <c r="AC19" s="70"/>
      <c r="AD19" s="73"/>
      <c r="AE19" s="27"/>
      <c r="AF19" s="15"/>
      <c r="AG19" s="15"/>
      <c r="AH19" s="15"/>
      <c r="AI19" s="28"/>
    </row>
    <row r="20" spans="1:47" ht="15" customHeight="1">
      <c r="A20" s="60">
        <f t="shared" ref="A20:A29" si="4">A19+1</f>
        <v>4</v>
      </c>
      <c r="B20" s="4" t="s">
        <v>72</v>
      </c>
      <c r="C20" s="61">
        <v>1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>
        <f t="shared" si="3"/>
        <v>1</v>
      </c>
      <c r="P20" s="63"/>
      <c r="Q20" s="13"/>
      <c r="R20" s="13"/>
      <c r="Y20" s="72"/>
      <c r="Z20" s="69"/>
      <c r="AA20" s="69"/>
      <c r="AB20" s="69"/>
      <c r="AC20" s="70"/>
      <c r="AD20" s="73"/>
      <c r="AE20" s="27"/>
      <c r="AF20" s="15"/>
      <c r="AG20" s="15"/>
      <c r="AH20" s="15"/>
      <c r="AI20" s="28"/>
    </row>
    <row r="21" spans="1:47" ht="15" customHeight="1">
      <c r="A21" s="60">
        <f t="shared" si="4"/>
        <v>5</v>
      </c>
      <c r="B21" s="4" t="s">
        <v>74</v>
      </c>
      <c r="C21" s="62">
        <v>4.75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>
        <f t="shared" si="3"/>
        <v>4.75</v>
      </c>
      <c r="P21" s="63"/>
      <c r="Q21" s="13"/>
      <c r="R21" s="13"/>
      <c r="T21" s="78">
        <f>SUM(C28,C19:C23)</f>
        <v>10.75</v>
      </c>
      <c r="U21" s="78"/>
      <c r="Y21" s="72"/>
      <c r="Z21" s="79">
        <f>SUM(I28,I19:I23)</f>
        <v>0</v>
      </c>
      <c r="AA21" s="79"/>
      <c r="AB21" s="69"/>
      <c r="AC21" s="70"/>
      <c r="AD21" s="73"/>
      <c r="AE21" s="27"/>
      <c r="AF21" s="78">
        <f>SUM(O28,O19:O23)</f>
        <v>10.75</v>
      </c>
      <c r="AG21" s="78"/>
      <c r="AH21" s="15"/>
      <c r="AI21" s="28"/>
    </row>
    <row r="22" spans="1:47" ht="15" customHeight="1">
      <c r="A22" s="60">
        <f t="shared" si="4"/>
        <v>6</v>
      </c>
      <c r="B22" s="4" t="s">
        <v>83</v>
      </c>
      <c r="C22" s="61">
        <v>1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f t="shared" si="3"/>
        <v>1</v>
      </c>
      <c r="P22" s="63"/>
      <c r="Q22" s="13"/>
      <c r="R22" s="13"/>
      <c r="T22" s="78"/>
      <c r="U22" s="78"/>
      <c r="Y22" s="72"/>
      <c r="Z22" s="79"/>
      <c r="AA22" s="79"/>
      <c r="AB22" s="69"/>
      <c r="AC22" s="70"/>
      <c r="AD22" s="73"/>
      <c r="AE22" s="27"/>
      <c r="AF22" s="78"/>
      <c r="AG22" s="78"/>
      <c r="AH22" s="15"/>
      <c r="AI22" s="28"/>
    </row>
    <row r="23" spans="1:47" s="11" customFormat="1" ht="15" customHeight="1">
      <c r="A23" s="97">
        <f t="shared" si="4"/>
        <v>7</v>
      </c>
      <c r="B23" s="5" t="s">
        <v>84</v>
      </c>
      <c r="C23" s="61">
        <v>1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f t="shared" si="3"/>
        <v>1</v>
      </c>
      <c r="P23" s="98"/>
      <c r="Q23" s="99"/>
      <c r="R23" s="99"/>
      <c r="S23" s="27"/>
      <c r="T23" s="78"/>
      <c r="U23" s="78">
        <f>SUM(C29,C24:C27)</f>
        <v>9.75</v>
      </c>
      <c r="V23" s="15"/>
      <c r="W23" s="28"/>
      <c r="X23" s="100"/>
      <c r="Y23" s="72"/>
      <c r="Z23" s="79"/>
      <c r="AA23" s="79">
        <f>SUM(I29,I24:I27)</f>
        <v>-1</v>
      </c>
      <c r="AB23" s="69"/>
      <c r="AC23" s="70"/>
      <c r="AD23" s="73"/>
      <c r="AE23" s="27"/>
      <c r="AF23" s="78"/>
      <c r="AG23" s="78">
        <f>SUM(O29,O24:O27)</f>
        <v>8.75</v>
      </c>
      <c r="AH23" s="15"/>
      <c r="AI23" s="28"/>
      <c r="AJ23" s="101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ht="15" customHeight="1">
      <c r="A24" s="60">
        <f t="shared" si="4"/>
        <v>8</v>
      </c>
      <c r="B24" s="4" t="s">
        <v>76</v>
      </c>
      <c r="C24" s="61">
        <f>1</f>
        <v>1</v>
      </c>
      <c r="D24" s="61"/>
      <c r="E24" s="61"/>
      <c r="F24" s="61"/>
      <c r="G24" s="61"/>
      <c r="H24" s="61"/>
      <c r="I24" s="61">
        <v>-1</v>
      </c>
      <c r="J24" s="61"/>
      <c r="K24" s="61"/>
      <c r="L24" s="61"/>
      <c r="M24" s="61"/>
      <c r="N24" s="61"/>
      <c r="O24" s="62">
        <f t="shared" si="3"/>
        <v>0</v>
      </c>
      <c r="P24" s="76" t="s">
        <v>85</v>
      </c>
      <c r="Q24" s="13"/>
      <c r="R24" s="13"/>
      <c r="Y24" s="72"/>
      <c r="Z24" s="69"/>
      <c r="AA24" s="69"/>
      <c r="AB24" s="69"/>
      <c r="AC24" s="70"/>
      <c r="AD24" s="73"/>
      <c r="AE24" s="27"/>
      <c r="AF24" s="15"/>
      <c r="AG24" s="15"/>
      <c r="AH24" s="15"/>
      <c r="AI24" s="28"/>
    </row>
    <row r="25" spans="1:47" ht="15" customHeight="1">
      <c r="A25" s="60">
        <f t="shared" si="4"/>
        <v>9</v>
      </c>
      <c r="B25" s="4" t="s">
        <v>78</v>
      </c>
      <c r="C25" s="62">
        <v>4.75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>
        <f t="shared" si="3"/>
        <v>4.75</v>
      </c>
      <c r="P25" s="63"/>
      <c r="Q25" s="13"/>
      <c r="R25" s="13"/>
      <c r="Y25" s="72"/>
      <c r="Z25" s="69"/>
      <c r="AA25" s="69"/>
      <c r="AB25" s="69"/>
      <c r="AC25" s="70"/>
      <c r="AD25" s="73"/>
      <c r="AE25" s="27"/>
      <c r="AF25" s="15"/>
      <c r="AG25" s="15"/>
      <c r="AH25" s="15"/>
      <c r="AI25" s="28"/>
    </row>
    <row r="26" spans="1:47" ht="15" customHeight="1">
      <c r="A26" s="60">
        <f t="shared" si="4"/>
        <v>10</v>
      </c>
      <c r="B26" s="4" t="s">
        <v>86</v>
      </c>
      <c r="C26" s="61">
        <v>1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f t="shared" si="3"/>
        <v>1</v>
      </c>
      <c r="P26" s="63"/>
      <c r="Q26" s="13"/>
      <c r="R26" s="13"/>
      <c r="Y26" s="72"/>
      <c r="Z26" s="69"/>
      <c r="AA26" s="69"/>
      <c r="AB26" s="69"/>
      <c r="AC26" s="70"/>
      <c r="AD26" s="73"/>
      <c r="AE26" s="27"/>
      <c r="AF26" s="15"/>
      <c r="AG26" s="15"/>
      <c r="AH26" s="15"/>
      <c r="AI26" s="28"/>
    </row>
    <row r="27" spans="1:47" ht="15" customHeight="1">
      <c r="A27" s="60">
        <f t="shared" si="4"/>
        <v>11</v>
      </c>
      <c r="B27" s="4" t="s">
        <v>87</v>
      </c>
      <c r="C27" s="61">
        <v>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f t="shared" si="3"/>
        <v>1</v>
      </c>
      <c r="P27" s="102"/>
      <c r="Q27" s="103"/>
      <c r="R27" s="103"/>
      <c r="Y27" s="72"/>
      <c r="Z27" s="69"/>
      <c r="AA27" s="69"/>
      <c r="AB27" s="69"/>
      <c r="AC27" s="70"/>
      <c r="AD27" s="73"/>
      <c r="AE27" s="27"/>
      <c r="AF27" s="15"/>
      <c r="AG27" s="15"/>
      <c r="AH27" s="15"/>
      <c r="AI27" s="28"/>
    </row>
    <row r="28" spans="1:47" ht="15" customHeight="1">
      <c r="A28" s="60">
        <f t="shared" si="4"/>
        <v>12</v>
      </c>
      <c r="B28" s="10" t="s">
        <v>88</v>
      </c>
      <c r="C28" s="94">
        <v>2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62">
        <f t="shared" si="3"/>
        <v>2</v>
      </c>
      <c r="P28" s="95"/>
      <c r="Q28" s="13"/>
      <c r="R28" s="13"/>
      <c r="T28" s="74"/>
      <c r="Y28" s="72"/>
      <c r="Z28" s="75"/>
      <c r="AA28" s="69"/>
      <c r="AB28" s="69"/>
      <c r="AC28" s="70"/>
      <c r="AD28" s="73"/>
      <c r="AE28" s="27"/>
      <c r="AF28" s="74"/>
      <c r="AG28" s="15"/>
      <c r="AH28" s="15"/>
      <c r="AI28" s="28"/>
    </row>
    <row r="29" spans="1:47" ht="15" customHeight="1">
      <c r="A29" s="60">
        <f t="shared" si="4"/>
        <v>13</v>
      </c>
      <c r="B29" s="6" t="s">
        <v>89</v>
      </c>
      <c r="C29" s="61">
        <v>2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f t="shared" si="3"/>
        <v>2</v>
      </c>
      <c r="P29" s="63"/>
      <c r="Q29" s="13"/>
      <c r="R29" s="13"/>
      <c r="T29" s="104"/>
      <c r="U29" s="74"/>
      <c r="Y29" s="72"/>
      <c r="Z29" s="105"/>
      <c r="AA29" s="75"/>
      <c r="AB29" s="69"/>
      <c r="AC29" s="70"/>
      <c r="AD29" s="73"/>
      <c r="AE29" s="27"/>
      <c r="AF29" s="104"/>
      <c r="AG29" s="74"/>
      <c r="AH29" s="15"/>
      <c r="AI29" s="28"/>
    </row>
    <row r="30" spans="1:47" ht="15" customHeight="1">
      <c r="A30" s="60"/>
      <c r="B30" s="80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13"/>
      <c r="R30" s="13"/>
      <c r="Y30" s="72"/>
      <c r="Z30" s="69"/>
      <c r="AA30" s="69"/>
      <c r="AB30" s="69"/>
      <c r="AC30" s="70"/>
      <c r="AD30" s="73"/>
      <c r="AE30" s="27"/>
      <c r="AF30" s="15"/>
      <c r="AG30" s="15"/>
      <c r="AH30" s="15"/>
      <c r="AI30" s="28"/>
    </row>
    <row r="31" spans="1:47" ht="15" customHeight="1">
      <c r="A31" s="82" t="s">
        <v>90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  <c r="Q31" s="85"/>
      <c r="R31" s="85"/>
      <c r="S31" s="86"/>
      <c r="T31" s="87"/>
      <c r="U31" s="87"/>
      <c r="V31" s="87"/>
      <c r="W31" s="88"/>
    </row>
    <row r="32" spans="1:47" ht="15" customHeight="1">
      <c r="A32" s="93">
        <v>1</v>
      </c>
      <c r="B32" s="3" t="s">
        <v>91</v>
      </c>
      <c r="C32" s="94">
        <f>2</f>
        <v>2</v>
      </c>
      <c r="D32" s="94"/>
      <c r="E32" s="94"/>
      <c r="F32" s="94"/>
      <c r="G32" s="94"/>
      <c r="H32" s="94"/>
      <c r="I32" s="94">
        <v>-0.5</v>
      </c>
      <c r="J32" s="94"/>
      <c r="K32" s="94"/>
      <c r="L32" s="94"/>
      <c r="M32" s="94"/>
      <c r="N32" s="94"/>
      <c r="O32" s="62">
        <f>SUM(C32:I32)</f>
        <v>1.5</v>
      </c>
      <c r="P32" s="63" t="s">
        <v>92</v>
      </c>
      <c r="Q32" s="19"/>
      <c r="R32" s="19"/>
      <c r="S32" s="66">
        <f>SUM(C32)</f>
        <v>2</v>
      </c>
      <c r="Y32" s="68">
        <f>SUM(I32)</f>
        <v>-0.5</v>
      </c>
      <c r="Z32" s="69"/>
      <c r="AA32" s="69"/>
      <c r="AB32" s="69"/>
      <c r="AC32" s="70"/>
      <c r="AD32" s="71"/>
      <c r="AE32" s="66">
        <f>SUM(O32)</f>
        <v>1.5</v>
      </c>
      <c r="AF32" s="15"/>
      <c r="AG32" s="15"/>
      <c r="AH32" s="15"/>
      <c r="AI32" s="28"/>
    </row>
    <row r="33" spans="1:35" ht="25.5" customHeight="1">
      <c r="A33" s="93">
        <f>A32+1</f>
        <v>2</v>
      </c>
      <c r="B33" s="4" t="s">
        <v>93</v>
      </c>
      <c r="C33" s="94">
        <f>1</f>
        <v>1</v>
      </c>
      <c r="D33" s="94"/>
      <c r="E33" s="94"/>
      <c r="F33" s="94"/>
      <c r="G33" s="94"/>
      <c r="H33" s="94"/>
      <c r="I33" s="94">
        <v>-1</v>
      </c>
      <c r="J33" s="94"/>
      <c r="K33" s="94"/>
      <c r="L33" s="94"/>
      <c r="M33" s="94"/>
      <c r="N33" s="94"/>
      <c r="O33" s="62">
        <f>SUM(C33:I33)</f>
        <v>0</v>
      </c>
      <c r="P33" s="106" t="s">
        <v>94</v>
      </c>
      <c r="R33" s="13"/>
      <c r="Y33" s="72"/>
      <c r="Z33" s="69"/>
      <c r="AA33" s="69"/>
      <c r="AB33" s="69"/>
      <c r="AC33" s="70"/>
      <c r="AD33" s="73"/>
      <c r="AE33" s="27"/>
      <c r="AF33" s="15"/>
      <c r="AG33" s="15"/>
      <c r="AH33" s="15"/>
      <c r="AI33" s="28"/>
    </row>
    <row r="34" spans="1:35" ht="15" customHeight="1">
      <c r="A34" s="93">
        <f>A33+1</f>
        <v>3</v>
      </c>
      <c r="B34" s="4" t="s">
        <v>95</v>
      </c>
      <c r="C34" s="61">
        <f>1</f>
        <v>1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f>SUM(C34:I34)</f>
        <v>1</v>
      </c>
      <c r="P34" s="63"/>
      <c r="Q34" s="13"/>
      <c r="R34" s="13"/>
      <c r="T34" s="74">
        <f>SUM(C33:C35)</f>
        <v>5.5</v>
      </c>
      <c r="Y34" s="72"/>
      <c r="Z34" s="75">
        <f>SUM(I33:I35)</f>
        <v>-1</v>
      </c>
      <c r="AA34" s="69"/>
      <c r="AB34" s="69"/>
      <c r="AC34" s="70"/>
      <c r="AD34" s="73"/>
      <c r="AE34" s="27"/>
      <c r="AF34" s="74">
        <f>SUM(O33:O35)</f>
        <v>4.5</v>
      </c>
      <c r="AG34" s="15"/>
      <c r="AH34" s="15"/>
      <c r="AI34" s="28"/>
    </row>
    <row r="35" spans="1:35" ht="24" customHeight="1">
      <c r="A35" s="93">
        <f>A34+1</f>
        <v>4</v>
      </c>
      <c r="B35" s="4" t="s">
        <v>74</v>
      </c>
      <c r="C35" s="61">
        <f>3.5</f>
        <v>3.5</v>
      </c>
      <c r="D35" s="94"/>
      <c r="E35" s="94"/>
      <c r="F35" s="94"/>
      <c r="G35" s="94"/>
      <c r="H35" s="94"/>
      <c r="I35" s="94">
        <f>-1+1</f>
        <v>0</v>
      </c>
      <c r="J35" s="94"/>
      <c r="K35" s="94"/>
      <c r="L35" s="94"/>
      <c r="M35" s="94"/>
      <c r="N35" s="94"/>
      <c r="O35" s="62">
        <f>SUM(C35:I35)</f>
        <v>3.5</v>
      </c>
      <c r="P35" s="106" t="s">
        <v>96</v>
      </c>
      <c r="Q35" s="13"/>
      <c r="R35" s="13"/>
      <c r="T35" s="74"/>
      <c r="Y35" s="72"/>
      <c r="Z35" s="75"/>
      <c r="AA35" s="69"/>
      <c r="AB35" s="69"/>
      <c r="AC35" s="70"/>
      <c r="AD35" s="73"/>
      <c r="AE35" s="27"/>
      <c r="AF35" s="74"/>
      <c r="AG35" s="15"/>
      <c r="AH35" s="15"/>
      <c r="AI35" s="28"/>
    </row>
    <row r="36" spans="1:35" ht="24" customHeight="1">
      <c r="A36" s="93">
        <f>A35+1</f>
        <v>5</v>
      </c>
      <c r="B36" s="4" t="s">
        <v>78</v>
      </c>
      <c r="C36" s="62">
        <f>2.5</f>
        <v>2.5</v>
      </c>
      <c r="D36" s="62"/>
      <c r="E36" s="62"/>
      <c r="F36" s="62"/>
      <c r="G36" s="62"/>
      <c r="H36" s="62"/>
      <c r="I36" s="62">
        <f>-1.25+0.5</f>
        <v>-0.75</v>
      </c>
      <c r="J36" s="62"/>
      <c r="K36" s="62"/>
      <c r="L36" s="62"/>
      <c r="M36" s="62"/>
      <c r="N36" s="62"/>
      <c r="O36" s="62">
        <f>SUM(C36:I36)</f>
        <v>1.75</v>
      </c>
      <c r="P36" s="63" t="s">
        <v>97</v>
      </c>
      <c r="Q36" s="13"/>
      <c r="R36" s="13"/>
      <c r="U36" s="78">
        <f>C36</f>
        <v>2.5</v>
      </c>
      <c r="Y36" s="72"/>
      <c r="Z36" s="69"/>
      <c r="AA36" s="79">
        <f>I36</f>
        <v>-0.75</v>
      </c>
      <c r="AB36" s="69"/>
      <c r="AC36" s="70"/>
      <c r="AD36" s="73"/>
      <c r="AE36" s="27"/>
      <c r="AF36" s="15"/>
      <c r="AG36" s="78">
        <f>O36</f>
        <v>1.75</v>
      </c>
      <c r="AH36" s="15"/>
      <c r="AI36" s="28"/>
    </row>
    <row r="37" spans="1:35" ht="15" customHeight="1">
      <c r="A37" s="60"/>
      <c r="B37" s="4" t="s">
        <v>79</v>
      </c>
      <c r="C37" s="62">
        <f>SUM(C32:C36)</f>
        <v>10</v>
      </c>
      <c r="D37" s="62">
        <f t="shared" ref="D37:O37" si="5">SUM(D32:D36)</f>
        <v>0</v>
      </c>
      <c r="E37" s="62">
        <f t="shared" si="5"/>
        <v>0</v>
      </c>
      <c r="F37" s="62">
        <f t="shared" si="5"/>
        <v>0</v>
      </c>
      <c r="G37" s="62">
        <f t="shared" si="5"/>
        <v>0</v>
      </c>
      <c r="H37" s="62">
        <f t="shared" si="5"/>
        <v>0</v>
      </c>
      <c r="I37" s="62">
        <f t="shared" si="5"/>
        <v>-2.25</v>
      </c>
      <c r="J37" s="62">
        <f t="shared" si="5"/>
        <v>0</v>
      </c>
      <c r="K37" s="62">
        <f t="shared" si="5"/>
        <v>0</v>
      </c>
      <c r="L37" s="62">
        <f t="shared" si="5"/>
        <v>0</v>
      </c>
      <c r="M37" s="62">
        <f t="shared" si="5"/>
        <v>0</v>
      </c>
      <c r="N37" s="62">
        <f t="shared" si="5"/>
        <v>0</v>
      </c>
      <c r="O37" s="62">
        <f t="shared" si="5"/>
        <v>7.75</v>
      </c>
      <c r="P37" s="63"/>
      <c r="Q37" s="13"/>
      <c r="R37" s="13"/>
      <c r="W37" s="28">
        <f>SUM(S32:V39)</f>
        <v>10</v>
      </c>
      <c r="Y37" s="72"/>
      <c r="Z37" s="69"/>
      <c r="AB37" s="69"/>
      <c r="AC37" s="70">
        <f>SUM(Y32:AB39)</f>
        <v>-2.25</v>
      </c>
      <c r="AD37" s="73"/>
      <c r="AE37" s="27"/>
      <c r="AF37" s="15"/>
      <c r="AH37" s="15"/>
      <c r="AI37" s="28">
        <f>SUM(AE32:AH39)</f>
        <v>7.75</v>
      </c>
    </row>
    <row r="38" spans="1:35" ht="15" customHeight="1" thickBot="1">
      <c r="A38" s="107"/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10"/>
      <c r="Q38" s="13"/>
      <c r="R38" s="13"/>
      <c r="Y38" s="72"/>
      <c r="Z38" s="69"/>
      <c r="AA38" s="69"/>
      <c r="AB38" s="69"/>
      <c r="AC38" s="70"/>
      <c r="AD38" s="73"/>
      <c r="AE38" s="27"/>
      <c r="AF38" s="15"/>
      <c r="AG38" s="15"/>
      <c r="AH38" s="15"/>
      <c r="AI38" s="28"/>
    </row>
    <row r="39" spans="1:35" ht="15" customHeight="1">
      <c r="A39" s="111" t="s">
        <v>98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/>
      <c r="Q39" s="85"/>
      <c r="R39" s="85"/>
      <c r="S39" s="86"/>
      <c r="T39" s="87"/>
      <c r="U39" s="87"/>
      <c r="V39" s="87"/>
      <c r="W39" s="88"/>
      <c r="Y39" s="89"/>
      <c r="Z39" s="90"/>
      <c r="AA39" s="90"/>
      <c r="AB39" s="90"/>
      <c r="AC39" s="91"/>
      <c r="AD39" s="92"/>
      <c r="AE39" s="86"/>
      <c r="AF39" s="87"/>
      <c r="AG39" s="87"/>
      <c r="AH39" s="87"/>
      <c r="AI39" s="88"/>
    </row>
    <row r="40" spans="1:35" ht="15" customHeight="1">
      <c r="A40" s="93">
        <v>1</v>
      </c>
      <c r="B40" s="3" t="s">
        <v>82</v>
      </c>
      <c r="C40" s="94">
        <v>3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62">
        <f>SUM(C40:I40)</f>
        <v>3</v>
      </c>
      <c r="P40" s="95"/>
      <c r="Q40" s="13"/>
      <c r="R40" s="13"/>
      <c r="S40" s="66">
        <f>SUM(C40:C40)</f>
        <v>3</v>
      </c>
      <c r="Y40" s="68">
        <f>SUM(I40:I40)</f>
        <v>0</v>
      </c>
      <c r="Z40" s="69"/>
      <c r="AA40" s="69"/>
      <c r="AB40" s="69"/>
      <c r="AC40" s="70"/>
      <c r="AD40" s="71"/>
      <c r="AE40" s="66">
        <f>SUM(O40:O40)</f>
        <v>3</v>
      </c>
      <c r="AF40" s="15"/>
      <c r="AG40" s="15"/>
      <c r="AH40" s="15"/>
      <c r="AI40" s="28"/>
    </row>
    <row r="41" spans="1:35" ht="15" customHeight="1">
      <c r="A41" s="60">
        <v>2</v>
      </c>
      <c r="B41" s="4" t="s">
        <v>99</v>
      </c>
      <c r="C41" s="61">
        <v>3.5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f>SUM(C41:I41)</f>
        <v>3.5</v>
      </c>
      <c r="P41" s="63"/>
      <c r="Q41" s="13"/>
      <c r="R41" s="13"/>
      <c r="T41" s="74">
        <f>SUM(C41:C41)</f>
        <v>3.5</v>
      </c>
      <c r="U41" s="74"/>
      <c r="W41" s="28">
        <f>SUM(S40:V44)</f>
        <v>6.5</v>
      </c>
      <c r="Y41" s="72"/>
      <c r="Z41" s="75">
        <f>SUM(I41:I41)</f>
        <v>0</v>
      </c>
      <c r="AA41" s="75"/>
      <c r="AB41" s="69"/>
      <c r="AC41" s="70">
        <f>SUM(Y40:AB44)</f>
        <v>0</v>
      </c>
      <c r="AD41" s="73"/>
      <c r="AE41" s="27"/>
      <c r="AF41" s="74">
        <f>SUM(O41:O41)</f>
        <v>3.5</v>
      </c>
      <c r="AG41" s="74"/>
      <c r="AH41" s="15"/>
      <c r="AI41" s="28">
        <f>SUM(AE40:AH44)</f>
        <v>6.5</v>
      </c>
    </row>
    <row r="42" spans="1:35" ht="15" customHeight="1">
      <c r="A42" s="60"/>
      <c r="B42" s="4" t="s">
        <v>79</v>
      </c>
      <c r="C42" s="61">
        <f>SUM(C40:C41)</f>
        <v>6.5</v>
      </c>
      <c r="D42" s="61">
        <f t="shared" ref="D42:O42" si="6">SUM(D40:D41)</f>
        <v>0</v>
      </c>
      <c r="E42" s="61">
        <f t="shared" si="6"/>
        <v>0</v>
      </c>
      <c r="F42" s="61">
        <f t="shared" si="6"/>
        <v>0</v>
      </c>
      <c r="G42" s="61">
        <f t="shared" si="6"/>
        <v>0</v>
      </c>
      <c r="H42" s="61">
        <f t="shared" si="6"/>
        <v>0</v>
      </c>
      <c r="I42" s="61">
        <f t="shared" si="6"/>
        <v>0</v>
      </c>
      <c r="J42" s="61">
        <f t="shared" si="6"/>
        <v>0</v>
      </c>
      <c r="K42" s="61">
        <f t="shared" si="6"/>
        <v>0</v>
      </c>
      <c r="L42" s="61">
        <f t="shared" si="6"/>
        <v>0</v>
      </c>
      <c r="M42" s="61">
        <f t="shared" si="6"/>
        <v>0</v>
      </c>
      <c r="N42" s="61">
        <f t="shared" si="6"/>
        <v>0</v>
      </c>
      <c r="O42" s="61">
        <f t="shared" si="6"/>
        <v>6.5</v>
      </c>
      <c r="P42" s="63"/>
      <c r="Q42" s="13"/>
      <c r="R42" s="13"/>
      <c r="Y42" s="72"/>
      <c r="Z42" s="69"/>
      <c r="AA42" s="69"/>
      <c r="AB42" s="69"/>
      <c r="AC42" s="70"/>
      <c r="AD42" s="73"/>
      <c r="AE42" s="27"/>
      <c r="AF42" s="15"/>
      <c r="AG42" s="15"/>
      <c r="AH42" s="15"/>
      <c r="AI42" s="28"/>
    </row>
    <row r="43" spans="1:35" ht="15" customHeight="1" thickBot="1">
      <c r="A43" s="114"/>
      <c r="B43" s="108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6"/>
      <c r="Q43" s="117"/>
      <c r="R43" s="117"/>
      <c r="Y43" s="72"/>
      <c r="Z43" s="69"/>
      <c r="AA43" s="69"/>
      <c r="AB43" s="69"/>
      <c r="AC43" s="70"/>
      <c r="AD43" s="73"/>
      <c r="AE43" s="27"/>
      <c r="AF43" s="15"/>
      <c r="AG43" s="15"/>
      <c r="AH43" s="15"/>
      <c r="AI43" s="28"/>
    </row>
    <row r="44" spans="1:35" ht="15" customHeight="1">
      <c r="A44" s="111" t="s">
        <v>100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  <c r="Q44" s="85"/>
      <c r="R44" s="85"/>
      <c r="S44" s="86"/>
      <c r="T44" s="87"/>
      <c r="U44" s="87"/>
      <c r="V44" s="87"/>
      <c r="W44" s="88"/>
      <c r="Y44" s="89"/>
      <c r="Z44" s="90"/>
      <c r="AA44" s="90"/>
      <c r="AB44" s="90"/>
      <c r="AC44" s="91"/>
      <c r="AD44" s="92"/>
      <c r="AE44" s="86"/>
      <c r="AF44" s="87"/>
      <c r="AG44" s="87"/>
      <c r="AH44" s="87"/>
      <c r="AI44" s="88"/>
    </row>
    <row r="45" spans="1:35" ht="15" customHeight="1">
      <c r="A45" s="93">
        <v>1</v>
      </c>
      <c r="B45" s="3" t="s">
        <v>101</v>
      </c>
      <c r="C45" s="94">
        <v>1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62">
        <f t="shared" ref="O45:O53" si="7">SUM(C45:I45)</f>
        <v>1</v>
      </c>
      <c r="P45" s="95"/>
      <c r="Q45" s="13"/>
      <c r="R45" s="13"/>
      <c r="S45" s="66">
        <f>SUM(C45:C46)</f>
        <v>2</v>
      </c>
      <c r="Y45" s="68">
        <f>SUM(I45:I46)</f>
        <v>0</v>
      </c>
      <c r="Z45" s="69"/>
      <c r="AA45" s="69"/>
      <c r="AB45" s="69"/>
      <c r="AC45" s="70"/>
      <c r="AD45" s="71"/>
      <c r="AE45" s="66">
        <f>SUM(O45:O46)</f>
        <v>2</v>
      </c>
      <c r="AF45" s="15"/>
      <c r="AG45" s="15"/>
      <c r="AH45" s="15"/>
      <c r="AI45" s="28"/>
    </row>
    <row r="46" spans="1:35" ht="22.5" customHeight="1">
      <c r="A46" s="60">
        <v>2</v>
      </c>
      <c r="B46" s="4" t="s">
        <v>102</v>
      </c>
      <c r="C46" s="61">
        <f>1</f>
        <v>1</v>
      </c>
      <c r="D46" s="61"/>
      <c r="E46" s="61"/>
      <c r="F46" s="61"/>
      <c r="G46" s="61"/>
      <c r="H46" s="61"/>
      <c r="I46" s="61">
        <f>-0.5+0.5</f>
        <v>0</v>
      </c>
      <c r="J46" s="61"/>
      <c r="K46" s="61"/>
      <c r="L46" s="61"/>
      <c r="M46" s="61"/>
      <c r="N46" s="61"/>
      <c r="O46" s="62">
        <f t="shared" si="7"/>
        <v>1</v>
      </c>
      <c r="P46" s="63" t="s">
        <v>103</v>
      </c>
      <c r="Q46" s="13"/>
      <c r="R46" s="13"/>
      <c r="Y46" s="72"/>
      <c r="Z46" s="69"/>
      <c r="AA46" s="69"/>
      <c r="AB46" s="69"/>
      <c r="AC46" s="70"/>
      <c r="AD46" s="73"/>
      <c r="AE46" s="27"/>
      <c r="AF46" s="15"/>
      <c r="AG46" s="15"/>
      <c r="AH46" s="15"/>
      <c r="AI46" s="28"/>
    </row>
    <row r="47" spans="1:35" ht="15" customHeight="1">
      <c r="A47" s="60">
        <v>3</v>
      </c>
      <c r="B47" s="4" t="s">
        <v>71</v>
      </c>
      <c r="C47" s="61">
        <v>1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f t="shared" si="7"/>
        <v>1</v>
      </c>
      <c r="P47" s="63"/>
      <c r="Q47" s="13"/>
      <c r="R47" s="13"/>
      <c r="T47" s="74">
        <f>SUM(C47:C51)</f>
        <v>10.5</v>
      </c>
      <c r="Y47" s="72"/>
      <c r="Z47" s="75">
        <f>SUM(I47:I51)</f>
        <v>-2.75</v>
      </c>
      <c r="AA47" s="69"/>
      <c r="AB47" s="69"/>
      <c r="AC47" s="70"/>
      <c r="AD47" s="73"/>
      <c r="AE47" s="27"/>
      <c r="AF47" s="74">
        <f>SUM(O47:O51)</f>
        <v>7.75</v>
      </c>
      <c r="AG47" s="15"/>
      <c r="AH47" s="15"/>
      <c r="AI47" s="28"/>
    </row>
    <row r="48" spans="1:35" ht="15" customHeight="1">
      <c r="A48" s="60">
        <v>4</v>
      </c>
      <c r="B48" s="4" t="s">
        <v>72</v>
      </c>
      <c r="C48" s="62">
        <f>1.25</f>
        <v>1.25</v>
      </c>
      <c r="D48" s="62"/>
      <c r="E48" s="62"/>
      <c r="F48" s="62"/>
      <c r="G48" s="62"/>
      <c r="H48" s="62"/>
      <c r="I48" s="62">
        <v>-0.5</v>
      </c>
      <c r="J48" s="62"/>
      <c r="K48" s="62"/>
      <c r="L48" s="62"/>
      <c r="M48" s="62"/>
      <c r="N48" s="62"/>
      <c r="O48" s="62">
        <f t="shared" si="7"/>
        <v>0.75</v>
      </c>
      <c r="P48" s="63" t="s">
        <v>104</v>
      </c>
      <c r="Q48" s="13"/>
      <c r="R48" s="13"/>
      <c r="Y48" s="72"/>
      <c r="Z48" s="69"/>
      <c r="AA48" s="69"/>
      <c r="AB48" s="69"/>
      <c r="AC48" s="70"/>
      <c r="AD48" s="73"/>
      <c r="AE48" s="27"/>
      <c r="AF48" s="15"/>
      <c r="AG48" s="15"/>
      <c r="AH48" s="15"/>
      <c r="AI48" s="28"/>
    </row>
    <row r="49" spans="1:36" ht="15" customHeight="1">
      <c r="A49" s="60">
        <v>4</v>
      </c>
      <c r="B49" s="4" t="s">
        <v>73</v>
      </c>
      <c r="C49" s="62">
        <v>0.25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>
        <f t="shared" si="7"/>
        <v>0.25</v>
      </c>
      <c r="P49" s="63"/>
      <c r="Q49" s="13"/>
      <c r="R49" s="13"/>
      <c r="Y49" s="72"/>
      <c r="Z49" s="69"/>
      <c r="AA49" s="69"/>
      <c r="AB49" s="69"/>
      <c r="AC49" s="70"/>
      <c r="AD49" s="73"/>
      <c r="AE49" s="27"/>
      <c r="AF49" s="15"/>
      <c r="AG49" s="15"/>
      <c r="AH49" s="15"/>
      <c r="AI49" s="28"/>
    </row>
    <row r="50" spans="1:36" s="18" customFormat="1" ht="15" customHeight="1">
      <c r="A50" s="118">
        <v>5</v>
      </c>
      <c r="B50" s="6" t="s">
        <v>105</v>
      </c>
      <c r="C50" s="62">
        <f>7</f>
        <v>7</v>
      </c>
      <c r="D50" s="62"/>
      <c r="E50" s="62"/>
      <c r="F50" s="62"/>
      <c r="G50" s="62"/>
      <c r="H50" s="62"/>
      <c r="I50" s="62">
        <v>-2.25</v>
      </c>
      <c r="J50" s="62"/>
      <c r="K50" s="62"/>
      <c r="L50" s="62"/>
      <c r="M50" s="62"/>
      <c r="N50" s="62"/>
      <c r="O50" s="62">
        <f t="shared" si="7"/>
        <v>4.75</v>
      </c>
      <c r="P50" s="63" t="s">
        <v>106</v>
      </c>
      <c r="S50" s="27"/>
      <c r="T50" s="15"/>
      <c r="U50" s="74">
        <f>SUM(C52:C53)</f>
        <v>5.75</v>
      </c>
      <c r="V50" s="15"/>
      <c r="W50" s="28"/>
      <c r="X50" s="17"/>
      <c r="Y50" s="72"/>
      <c r="Z50" s="69"/>
      <c r="AA50" s="75">
        <f>SUM(I52:I53)</f>
        <v>-1</v>
      </c>
      <c r="AB50" s="69"/>
      <c r="AC50" s="70"/>
      <c r="AD50" s="73"/>
      <c r="AE50" s="27"/>
      <c r="AF50" s="15"/>
      <c r="AG50" s="74">
        <f>SUM(O52:O53)</f>
        <v>4.75</v>
      </c>
      <c r="AH50" s="15"/>
      <c r="AI50" s="28"/>
      <c r="AJ50" s="25"/>
    </row>
    <row r="51" spans="1:36" s="18" customFormat="1" ht="15" customHeight="1">
      <c r="A51" s="118"/>
      <c r="B51" s="6" t="s">
        <v>107</v>
      </c>
      <c r="C51" s="61">
        <v>1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f t="shared" si="7"/>
        <v>1</v>
      </c>
      <c r="P51" s="63"/>
      <c r="S51" s="27"/>
      <c r="T51" s="15"/>
      <c r="U51" s="74"/>
      <c r="V51" s="15"/>
      <c r="W51" s="28"/>
      <c r="X51" s="17"/>
      <c r="Y51" s="72"/>
      <c r="Z51" s="69"/>
      <c r="AA51" s="75"/>
      <c r="AB51" s="69"/>
      <c r="AC51" s="70"/>
      <c r="AD51" s="73"/>
      <c r="AE51" s="27"/>
      <c r="AF51" s="15"/>
      <c r="AG51" s="74"/>
      <c r="AH51" s="15"/>
      <c r="AI51" s="28"/>
      <c r="AJ51" s="25"/>
    </row>
    <row r="52" spans="1:36" ht="21.75" customHeight="1">
      <c r="A52" s="60">
        <v>6</v>
      </c>
      <c r="B52" s="4" t="s">
        <v>108</v>
      </c>
      <c r="C52" s="61">
        <f>1</f>
        <v>1</v>
      </c>
      <c r="D52" s="61"/>
      <c r="E52" s="61"/>
      <c r="F52" s="61"/>
      <c r="G52" s="61"/>
      <c r="H52" s="61"/>
      <c r="I52" s="61">
        <f>-0.5-0.5</f>
        <v>-1</v>
      </c>
      <c r="J52" s="61"/>
      <c r="K52" s="61"/>
      <c r="L52" s="61"/>
      <c r="M52" s="61"/>
      <c r="N52" s="61"/>
      <c r="O52" s="62">
        <f t="shared" si="7"/>
        <v>0</v>
      </c>
      <c r="P52" s="63" t="s">
        <v>109</v>
      </c>
      <c r="Q52" s="13"/>
      <c r="R52" s="13"/>
      <c r="W52" s="28">
        <f>SUM(S45:V54)</f>
        <v>18.25</v>
      </c>
      <c r="Y52" s="72"/>
      <c r="Z52" s="69"/>
      <c r="AA52" s="69"/>
      <c r="AB52" s="69"/>
      <c r="AC52" s="70">
        <f>SUM(Y45:AB54)</f>
        <v>-3.75</v>
      </c>
      <c r="AD52" s="73"/>
      <c r="AE52" s="27"/>
      <c r="AF52" s="15"/>
      <c r="AG52" s="15"/>
      <c r="AH52" s="15"/>
      <c r="AI52" s="28">
        <f>SUM(AE45:AH54)</f>
        <v>14.5</v>
      </c>
    </row>
    <row r="53" spans="1:36" ht="15" customHeight="1">
      <c r="A53" s="60">
        <v>7</v>
      </c>
      <c r="B53" s="4" t="s">
        <v>78</v>
      </c>
      <c r="C53" s="62">
        <v>4.75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f t="shared" si="7"/>
        <v>4.75</v>
      </c>
      <c r="P53" s="63"/>
      <c r="Q53" s="13"/>
      <c r="R53" s="13"/>
      <c r="Y53" s="72"/>
      <c r="Z53" s="69"/>
      <c r="AA53" s="69"/>
      <c r="AB53" s="69"/>
      <c r="AC53" s="70"/>
      <c r="AD53" s="73"/>
      <c r="AE53" s="27"/>
      <c r="AF53" s="15"/>
      <c r="AG53" s="15"/>
      <c r="AH53" s="15"/>
      <c r="AI53" s="28"/>
    </row>
    <row r="54" spans="1:36" ht="15" customHeight="1">
      <c r="A54" s="60"/>
      <c r="B54" s="4" t="s">
        <v>79</v>
      </c>
      <c r="C54" s="62">
        <f>SUM(C45:C53)</f>
        <v>18.25</v>
      </c>
      <c r="D54" s="62">
        <f t="shared" ref="D54:O54" si="8">SUM(D45:D53)</f>
        <v>0</v>
      </c>
      <c r="E54" s="62">
        <f t="shared" si="8"/>
        <v>0</v>
      </c>
      <c r="F54" s="62">
        <f t="shared" si="8"/>
        <v>0</v>
      </c>
      <c r="G54" s="62">
        <f t="shared" si="8"/>
        <v>0</v>
      </c>
      <c r="H54" s="62">
        <f t="shared" si="8"/>
        <v>0</v>
      </c>
      <c r="I54" s="62">
        <f t="shared" si="8"/>
        <v>-3.75</v>
      </c>
      <c r="J54" s="62">
        <f t="shared" si="8"/>
        <v>0</v>
      </c>
      <c r="K54" s="62">
        <f t="shared" si="8"/>
        <v>0</v>
      </c>
      <c r="L54" s="62">
        <f t="shared" si="8"/>
        <v>0</v>
      </c>
      <c r="M54" s="62">
        <f t="shared" si="8"/>
        <v>0</v>
      </c>
      <c r="N54" s="62">
        <f t="shared" si="8"/>
        <v>0</v>
      </c>
      <c r="O54" s="62">
        <f t="shared" si="8"/>
        <v>14.5</v>
      </c>
      <c r="P54" s="63"/>
      <c r="Q54" s="13"/>
      <c r="R54" s="13"/>
      <c r="Y54" s="72"/>
      <c r="Z54" s="69"/>
      <c r="AA54" s="69"/>
      <c r="AB54" s="69"/>
      <c r="AC54" s="70"/>
      <c r="AD54" s="73"/>
      <c r="AE54" s="27"/>
      <c r="AF54" s="15"/>
      <c r="AG54" s="15"/>
      <c r="AH54" s="15"/>
      <c r="AI54" s="28"/>
    </row>
    <row r="55" spans="1:36" ht="15" customHeight="1" thickBot="1">
      <c r="A55" s="107"/>
      <c r="B55" s="108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0"/>
      <c r="Q55" s="13"/>
      <c r="R55" s="13"/>
      <c r="Y55" s="72"/>
      <c r="Z55" s="69"/>
      <c r="AA55" s="69"/>
      <c r="AB55" s="69"/>
      <c r="AC55" s="70"/>
      <c r="AD55" s="73"/>
      <c r="AE55" s="27"/>
      <c r="AF55" s="15"/>
      <c r="AG55" s="15"/>
      <c r="AH55" s="15"/>
      <c r="AI55" s="28"/>
    </row>
    <row r="56" spans="1:36" ht="15" customHeight="1">
      <c r="A56" s="111" t="s">
        <v>110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3"/>
      <c r="Q56" s="85"/>
      <c r="R56" s="85"/>
      <c r="S56" s="86"/>
      <c r="T56" s="87"/>
      <c r="U56" s="87"/>
      <c r="V56" s="87"/>
      <c r="W56" s="88"/>
    </row>
    <row r="57" spans="1:36" ht="15" customHeight="1">
      <c r="A57" s="93">
        <v>1</v>
      </c>
      <c r="B57" s="120" t="s">
        <v>111</v>
      </c>
      <c r="C57" s="94">
        <f>1</f>
        <v>1</v>
      </c>
      <c r="D57" s="94"/>
      <c r="E57" s="94"/>
      <c r="F57" s="94"/>
      <c r="G57" s="94"/>
      <c r="H57" s="94"/>
      <c r="I57" s="94">
        <v>-1</v>
      </c>
      <c r="J57" s="94"/>
      <c r="K57" s="94"/>
      <c r="L57" s="94"/>
      <c r="M57" s="94"/>
      <c r="N57" s="94"/>
      <c r="O57" s="62">
        <f t="shared" ref="O57:O64" si="9">SUM(C57:I57)</f>
        <v>0</v>
      </c>
      <c r="P57" s="95" t="s">
        <v>112</v>
      </c>
      <c r="Q57" s="13"/>
      <c r="R57" s="13"/>
      <c r="S57" s="66">
        <f>SUM(C57:C58)</f>
        <v>1.5</v>
      </c>
      <c r="Y57" s="68">
        <f>SUM(I57:I58)</f>
        <v>-1.5</v>
      </c>
      <c r="Z57" s="69"/>
      <c r="AA57" s="69"/>
      <c r="AB57" s="69"/>
      <c r="AC57" s="70"/>
      <c r="AD57" s="71"/>
      <c r="AE57" s="66">
        <f>SUM(O57:O58)</f>
        <v>0</v>
      </c>
      <c r="AF57" s="15"/>
      <c r="AG57" s="15"/>
      <c r="AH57" s="15"/>
      <c r="AI57" s="28"/>
    </row>
    <row r="58" spans="1:36" s="18" customFormat="1" ht="21.75" customHeight="1">
      <c r="A58" s="118">
        <v>2</v>
      </c>
      <c r="B58" s="6" t="s">
        <v>113</v>
      </c>
      <c r="C58" s="62">
        <f>0.5</f>
        <v>0.5</v>
      </c>
      <c r="D58" s="62"/>
      <c r="E58" s="62"/>
      <c r="F58" s="62"/>
      <c r="G58" s="62"/>
      <c r="H58" s="62"/>
      <c r="I58" s="62">
        <f>-0.25-0.25</f>
        <v>-0.5</v>
      </c>
      <c r="J58" s="62"/>
      <c r="K58" s="62"/>
      <c r="L58" s="62"/>
      <c r="M58" s="62"/>
      <c r="N58" s="62"/>
      <c r="O58" s="62">
        <f t="shared" si="9"/>
        <v>0</v>
      </c>
      <c r="P58" s="63" t="s">
        <v>114</v>
      </c>
      <c r="Q58" s="26"/>
      <c r="S58" s="27"/>
      <c r="T58" s="15"/>
      <c r="U58" s="15"/>
      <c r="V58" s="15"/>
      <c r="W58" s="28"/>
      <c r="X58" s="17"/>
      <c r="Y58" s="72"/>
      <c r="Z58" s="69"/>
      <c r="AA58" s="69"/>
      <c r="AB58" s="69"/>
      <c r="AC58" s="70"/>
      <c r="AD58" s="73"/>
      <c r="AE58" s="27"/>
      <c r="AF58" s="15"/>
      <c r="AG58" s="15"/>
      <c r="AH58" s="15"/>
      <c r="AI58" s="28"/>
      <c r="AJ58" s="25"/>
    </row>
    <row r="59" spans="1:36" ht="21.75" customHeight="1">
      <c r="A59" s="60">
        <v>3</v>
      </c>
      <c r="B59" s="4" t="s">
        <v>115</v>
      </c>
      <c r="C59" s="61">
        <f>1</f>
        <v>1</v>
      </c>
      <c r="D59" s="61"/>
      <c r="E59" s="61"/>
      <c r="F59" s="61"/>
      <c r="G59" s="61"/>
      <c r="H59" s="61"/>
      <c r="I59" s="61">
        <v>-1</v>
      </c>
      <c r="J59" s="61"/>
      <c r="K59" s="61"/>
      <c r="L59" s="61"/>
      <c r="M59" s="61"/>
      <c r="N59" s="61"/>
      <c r="O59" s="62">
        <f t="shared" si="9"/>
        <v>0</v>
      </c>
      <c r="P59" s="63" t="s">
        <v>116</v>
      </c>
      <c r="Q59" s="13"/>
      <c r="R59" s="13"/>
      <c r="T59" s="74">
        <f>SUM(C59:C61)</f>
        <v>6.5</v>
      </c>
      <c r="Y59" s="72"/>
      <c r="Z59" s="75">
        <f>SUM(I59:I61)</f>
        <v>-6.5</v>
      </c>
      <c r="AA59" s="69"/>
      <c r="AB59" s="69"/>
      <c r="AC59" s="70"/>
      <c r="AD59" s="73"/>
      <c r="AE59" s="27"/>
      <c r="AF59" s="74">
        <f>SUM(O59:O61)</f>
        <v>0</v>
      </c>
      <c r="AG59" s="15"/>
      <c r="AH59" s="15"/>
      <c r="AI59" s="28"/>
    </row>
    <row r="60" spans="1:36" ht="21.75" customHeight="1">
      <c r="A60" s="93">
        <v>4</v>
      </c>
      <c r="B60" s="4" t="s">
        <v>117</v>
      </c>
      <c r="C60" s="61">
        <f>4.5</f>
        <v>4.5</v>
      </c>
      <c r="D60" s="61"/>
      <c r="E60" s="61"/>
      <c r="F60" s="61"/>
      <c r="G60" s="61"/>
      <c r="H60" s="61"/>
      <c r="I60" s="61">
        <f>-1-3-0.5</f>
        <v>-4.5</v>
      </c>
      <c r="J60" s="61"/>
      <c r="K60" s="61"/>
      <c r="L60" s="61"/>
      <c r="M60" s="61"/>
      <c r="N60" s="61"/>
      <c r="O60" s="62">
        <f t="shared" si="9"/>
        <v>0</v>
      </c>
      <c r="P60" s="63" t="s">
        <v>118</v>
      </c>
      <c r="Q60" s="13"/>
      <c r="R60" s="13"/>
      <c r="T60" s="74"/>
      <c r="Y60" s="72"/>
      <c r="Z60" s="75"/>
      <c r="AA60" s="69"/>
      <c r="AB60" s="69"/>
      <c r="AC60" s="70"/>
      <c r="AD60" s="73"/>
      <c r="AE60" s="27"/>
      <c r="AF60" s="74"/>
      <c r="AG60" s="15"/>
      <c r="AH60" s="15"/>
      <c r="AI60" s="28"/>
    </row>
    <row r="61" spans="1:36" ht="15" customHeight="1">
      <c r="A61" s="60">
        <v>5</v>
      </c>
      <c r="B61" s="5" t="s">
        <v>119</v>
      </c>
      <c r="C61" s="61">
        <f>1</f>
        <v>1</v>
      </c>
      <c r="D61" s="94"/>
      <c r="E61" s="94"/>
      <c r="F61" s="94"/>
      <c r="G61" s="94"/>
      <c r="H61" s="94"/>
      <c r="I61" s="94">
        <v>-1</v>
      </c>
      <c r="J61" s="94"/>
      <c r="K61" s="94"/>
      <c r="L61" s="94"/>
      <c r="M61" s="94"/>
      <c r="N61" s="94"/>
      <c r="O61" s="62">
        <f t="shared" si="9"/>
        <v>0</v>
      </c>
      <c r="P61" s="95" t="s">
        <v>112</v>
      </c>
      <c r="Q61" s="13"/>
      <c r="R61" s="13"/>
      <c r="U61" s="78">
        <f>SUM(C62:C64)</f>
        <v>3.25</v>
      </c>
      <c r="Y61" s="72"/>
      <c r="Z61" s="69"/>
      <c r="AA61" s="79">
        <f>SUM(I62:I64)</f>
        <v>-3.25</v>
      </c>
      <c r="AB61" s="69"/>
      <c r="AC61" s="70"/>
      <c r="AD61" s="73"/>
      <c r="AE61" s="27"/>
      <c r="AF61" s="15"/>
      <c r="AG61" s="78">
        <f>SUM(O62:O64)</f>
        <v>0</v>
      </c>
      <c r="AH61" s="15"/>
      <c r="AI61" s="28"/>
    </row>
    <row r="62" spans="1:36" ht="15" customHeight="1">
      <c r="A62" s="60">
        <v>6</v>
      </c>
      <c r="B62" s="4" t="s">
        <v>120</v>
      </c>
      <c r="C62" s="61">
        <f>0.5</f>
        <v>0.5</v>
      </c>
      <c r="D62" s="94"/>
      <c r="E62" s="94"/>
      <c r="F62" s="94"/>
      <c r="G62" s="94"/>
      <c r="H62" s="94"/>
      <c r="I62" s="94">
        <v>-0.5</v>
      </c>
      <c r="J62" s="94"/>
      <c r="K62" s="94"/>
      <c r="L62" s="94"/>
      <c r="M62" s="94"/>
      <c r="N62" s="94"/>
      <c r="O62" s="62">
        <f t="shared" si="9"/>
        <v>0</v>
      </c>
      <c r="P62" s="95" t="s">
        <v>121</v>
      </c>
      <c r="Q62" s="13"/>
      <c r="R62" s="13"/>
      <c r="Y62" s="72"/>
      <c r="Z62" s="69"/>
      <c r="AA62" s="69"/>
      <c r="AB62" s="69"/>
      <c r="AC62" s="70"/>
      <c r="AD62" s="73"/>
      <c r="AE62" s="27"/>
      <c r="AF62" s="15"/>
      <c r="AG62" s="15"/>
      <c r="AH62" s="15"/>
      <c r="AI62" s="28"/>
    </row>
    <row r="63" spans="1:36" ht="15" customHeight="1">
      <c r="A63" s="93">
        <v>7</v>
      </c>
      <c r="B63" s="4" t="s">
        <v>78</v>
      </c>
      <c r="C63" s="62">
        <f>2.25</f>
        <v>2.25</v>
      </c>
      <c r="D63" s="121"/>
      <c r="E63" s="121"/>
      <c r="F63" s="121"/>
      <c r="G63" s="121"/>
      <c r="H63" s="121"/>
      <c r="I63" s="121">
        <v>-2.25</v>
      </c>
      <c r="J63" s="121"/>
      <c r="K63" s="121"/>
      <c r="L63" s="121"/>
      <c r="M63" s="121"/>
      <c r="N63" s="121"/>
      <c r="O63" s="62">
        <f t="shared" si="9"/>
        <v>0</v>
      </c>
      <c r="P63" s="95" t="s">
        <v>122</v>
      </c>
      <c r="Q63" s="13"/>
      <c r="R63" s="13"/>
      <c r="Y63" s="72"/>
      <c r="Z63" s="69"/>
      <c r="AA63" s="69"/>
      <c r="AB63" s="69"/>
      <c r="AC63" s="70"/>
      <c r="AD63" s="73"/>
      <c r="AE63" s="27"/>
      <c r="AF63" s="15"/>
      <c r="AG63" s="15"/>
      <c r="AH63" s="15"/>
      <c r="AI63" s="28"/>
    </row>
    <row r="64" spans="1:36" ht="15" customHeight="1">
      <c r="A64" s="60">
        <v>8</v>
      </c>
      <c r="B64" s="4" t="s">
        <v>123</v>
      </c>
      <c r="C64" s="61">
        <f>0.5</f>
        <v>0.5</v>
      </c>
      <c r="D64" s="94"/>
      <c r="E64" s="94"/>
      <c r="F64" s="94"/>
      <c r="G64" s="94"/>
      <c r="H64" s="94"/>
      <c r="I64" s="94">
        <v>-0.5</v>
      </c>
      <c r="J64" s="94"/>
      <c r="K64" s="94"/>
      <c r="L64" s="94"/>
      <c r="M64" s="94"/>
      <c r="N64" s="94"/>
      <c r="O64" s="62">
        <f t="shared" si="9"/>
        <v>0</v>
      </c>
      <c r="P64" s="95" t="s">
        <v>121</v>
      </c>
      <c r="Q64" s="13"/>
      <c r="R64" s="13"/>
      <c r="Y64" s="72"/>
      <c r="Z64" s="69"/>
      <c r="AA64" s="69"/>
      <c r="AB64" s="69"/>
      <c r="AC64" s="70"/>
      <c r="AD64" s="73"/>
      <c r="AE64" s="27"/>
      <c r="AF64" s="15"/>
      <c r="AG64" s="15"/>
      <c r="AH64" s="15"/>
      <c r="AI64" s="28"/>
    </row>
    <row r="65" spans="1:47" ht="15" customHeight="1">
      <c r="A65" s="60"/>
      <c r="B65" s="4" t="s">
        <v>79</v>
      </c>
      <c r="C65" s="62">
        <f>SUM(C57:C64)</f>
        <v>11.25</v>
      </c>
      <c r="D65" s="62">
        <f t="shared" ref="D65:O65" si="10">SUM(D57:D64)</f>
        <v>0</v>
      </c>
      <c r="E65" s="62">
        <f t="shared" si="10"/>
        <v>0</v>
      </c>
      <c r="F65" s="62">
        <f t="shared" si="10"/>
        <v>0</v>
      </c>
      <c r="G65" s="62">
        <f t="shared" si="10"/>
        <v>0</v>
      </c>
      <c r="H65" s="62">
        <f t="shared" si="10"/>
        <v>0</v>
      </c>
      <c r="I65" s="62">
        <f t="shared" si="10"/>
        <v>-11.25</v>
      </c>
      <c r="J65" s="62">
        <f t="shared" si="10"/>
        <v>0</v>
      </c>
      <c r="K65" s="62">
        <f t="shared" si="10"/>
        <v>0</v>
      </c>
      <c r="L65" s="62">
        <f t="shared" si="10"/>
        <v>0</v>
      </c>
      <c r="M65" s="62">
        <f t="shared" si="10"/>
        <v>0</v>
      </c>
      <c r="N65" s="62">
        <f t="shared" si="10"/>
        <v>0</v>
      </c>
      <c r="O65" s="62">
        <f t="shared" si="10"/>
        <v>0</v>
      </c>
      <c r="P65" s="63"/>
      <c r="Q65" s="13"/>
      <c r="R65" s="13"/>
      <c r="W65" s="28">
        <f>SUM(S57:V64)</f>
        <v>11.25</v>
      </c>
      <c r="Y65" s="72"/>
      <c r="Z65" s="69"/>
      <c r="AA65" s="69"/>
      <c r="AB65" s="69"/>
      <c r="AC65" s="70">
        <f>SUM(Y57:AB64)</f>
        <v>-11.25</v>
      </c>
      <c r="AD65" s="73"/>
      <c r="AE65" s="27"/>
      <c r="AF65" s="15"/>
      <c r="AG65" s="15"/>
      <c r="AH65" s="15"/>
      <c r="AI65" s="28">
        <f>SUM(AE57:AH64)</f>
        <v>0</v>
      </c>
    </row>
    <row r="66" spans="1:47" ht="15" customHeight="1">
      <c r="A66" s="60"/>
      <c r="B66" s="80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63"/>
      <c r="Q66" s="13"/>
      <c r="R66" s="13"/>
      <c r="Y66" s="72"/>
      <c r="Z66" s="69"/>
      <c r="AA66" s="69"/>
      <c r="AB66" s="69"/>
      <c r="AC66" s="70"/>
      <c r="AD66" s="73"/>
      <c r="AE66" s="27"/>
      <c r="AF66" s="15"/>
      <c r="AG66" s="15"/>
      <c r="AH66" s="15"/>
      <c r="AI66" s="28"/>
    </row>
    <row r="67" spans="1:47" s="129" customFormat="1" ht="15" customHeight="1" thickBot="1">
      <c r="A67" s="122" t="s">
        <v>124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4"/>
      <c r="Q67" s="125"/>
      <c r="R67" s="125"/>
      <c r="S67" s="126"/>
      <c r="T67" s="127"/>
      <c r="U67" s="127"/>
      <c r="V67" s="127"/>
      <c r="W67" s="128"/>
      <c r="X67" s="17"/>
      <c r="Y67" s="20"/>
      <c r="Z67" s="21"/>
      <c r="AA67" s="21"/>
      <c r="AB67" s="21"/>
      <c r="AC67" s="22"/>
      <c r="AD67" s="17"/>
      <c r="AE67" s="23"/>
      <c r="AF67" s="18"/>
      <c r="AG67" s="18"/>
      <c r="AH67" s="18"/>
      <c r="AI67" s="24"/>
      <c r="AJ67" s="25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</row>
    <row r="68" spans="1:47" ht="15" customHeight="1">
      <c r="A68" s="93">
        <v>1</v>
      </c>
      <c r="B68" s="3" t="s">
        <v>125</v>
      </c>
      <c r="C68" s="94">
        <f>0.5</f>
        <v>0.5</v>
      </c>
      <c r="D68" s="94"/>
      <c r="E68" s="94"/>
      <c r="F68" s="94"/>
      <c r="G68" s="94"/>
      <c r="H68" s="94"/>
      <c r="I68" s="94">
        <v>-0.5</v>
      </c>
      <c r="J68" s="94"/>
      <c r="K68" s="94"/>
      <c r="L68" s="94"/>
      <c r="M68" s="94"/>
      <c r="N68" s="94"/>
      <c r="O68" s="62">
        <f>SUM(C68:I68)</f>
        <v>0</v>
      </c>
      <c r="P68" s="95" t="s">
        <v>126</v>
      </c>
      <c r="Q68" s="13"/>
      <c r="R68" s="13"/>
      <c r="S68" s="66">
        <f>SUM(C68)</f>
        <v>0.5</v>
      </c>
      <c r="Y68" s="68">
        <f>SUM(I68)</f>
        <v>-0.5</v>
      </c>
      <c r="Z68" s="69"/>
      <c r="AA68" s="69"/>
      <c r="AB68" s="69"/>
      <c r="AC68" s="70"/>
      <c r="AD68" s="71"/>
      <c r="AE68" s="66">
        <f>SUM(O68)</f>
        <v>0</v>
      </c>
      <c r="AF68" s="15"/>
      <c r="AG68" s="15"/>
      <c r="AH68" s="15"/>
      <c r="AI68" s="28"/>
    </row>
    <row r="69" spans="1:47" ht="21.75" customHeight="1">
      <c r="A69" s="60">
        <v>2</v>
      </c>
      <c r="B69" s="4" t="s">
        <v>74</v>
      </c>
      <c r="C69" s="61">
        <f>4.5</f>
        <v>4.5</v>
      </c>
      <c r="D69" s="94"/>
      <c r="E69" s="94"/>
      <c r="F69" s="94"/>
      <c r="G69" s="94"/>
      <c r="H69" s="94"/>
      <c r="I69" s="94">
        <f>-0.5-4</f>
        <v>-4.5</v>
      </c>
      <c r="J69" s="94"/>
      <c r="K69" s="94"/>
      <c r="L69" s="94"/>
      <c r="M69" s="94"/>
      <c r="N69" s="94"/>
      <c r="O69" s="62">
        <f>SUM(C69:I69)</f>
        <v>0</v>
      </c>
      <c r="P69" s="95" t="s">
        <v>127</v>
      </c>
      <c r="Q69" s="13"/>
      <c r="R69" s="13"/>
      <c r="T69" s="74">
        <f>SUM(C69)</f>
        <v>4.5</v>
      </c>
      <c r="Y69" s="72"/>
      <c r="Z69" s="75">
        <f>SUM(I69)</f>
        <v>-4.5</v>
      </c>
      <c r="AA69" s="69"/>
      <c r="AB69" s="69"/>
      <c r="AC69" s="70"/>
      <c r="AD69" s="73"/>
      <c r="AE69" s="27"/>
      <c r="AF69" s="74">
        <f>SUM(O69)</f>
        <v>0</v>
      </c>
      <c r="AG69" s="15"/>
      <c r="AH69" s="15"/>
      <c r="AI69" s="28"/>
    </row>
    <row r="70" spans="1:47" ht="15" customHeight="1">
      <c r="A70" s="60">
        <v>3</v>
      </c>
      <c r="B70" s="4" t="s">
        <v>78</v>
      </c>
      <c r="C70" s="62">
        <f>2.25</f>
        <v>2.25</v>
      </c>
      <c r="D70" s="121"/>
      <c r="E70" s="121"/>
      <c r="F70" s="121"/>
      <c r="G70" s="121"/>
      <c r="H70" s="121"/>
      <c r="I70" s="121">
        <v>-2.25</v>
      </c>
      <c r="J70" s="121"/>
      <c r="K70" s="121"/>
      <c r="L70" s="121"/>
      <c r="M70" s="121"/>
      <c r="N70" s="121"/>
      <c r="O70" s="62">
        <f>SUM(C70:I70)</f>
        <v>0</v>
      </c>
      <c r="P70" s="95" t="s">
        <v>122</v>
      </c>
      <c r="Q70" s="13"/>
      <c r="R70" s="13"/>
      <c r="U70" s="78">
        <f>C70</f>
        <v>2.25</v>
      </c>
      <c r="W70" s="28">
        <f>SUM(S68:V72)</f>
        <v>7.25</v>
      </c>
      <c r="Y70" s="72"/>
      <c r="Z70" s="69"/>
      <c r="AA70" s="79">
        <f>I70</f>
        <v>-2.25</v>
      </c>
      <c r="AB70" s="69"/>
      <c r="AC70" s="70">
        <f>SUM(Y68:AB72)</f>
        <v>-7.25</v>
      </c>
      <c r="AD70" s="73"/>
      <c r="AE70" s="27"/>
      <c r="AF70" s="15"/>
      <c r="AG70" s="78">
        <f>O70</f>
        <v>0</v>
      </c>
      <c r="AH70" s="15"/>
      <c r="AI70" s="28">
        <f>SUM(AE68:AH72)</f>
        <v>0</v>
      </c>
    </row>
    <row r="71" spans="1:47" ht="15" customHeight="1">
      <c r="A71" s="60"/>
      <c r="B71" s="4" t="s">
        <v>79</v>
      </c>
      <c r="C71" s="62">
        <f>SUM(C68:C70)</f>
        <v>7.25</v>
      </c>
      <c r="D71" s="62">
        <f t="shared" ref="D71:O71" si="11">SUM(D68:D70)</f>
        <v>0</v>
      </c>
      <c r="E71" s="62">
        <f t="shared" si="11"/>
        <v>0</v>
      </c>
      <c r="F71" s="62">
        <f t="shared" si="11"/>
        <v>0</v>
      </c>
      <c r="G71" s="62">
        <f t="shared" si="11"/>
        <v>0</v>
      </c>
      <c r="H71" s="62">
        <f t="shared" si="11"/>
        <v>0</v>
      </c>
      <c r="I71" s="62">
        <f t="shared" si="11"/>
        <v>-7.25</v>
      </c>
      <c r="J71" s="62"/>
      <c r="K71" s="62"/>
      <c r="L71" s="62"/>
      <c r="M71" s="62"/>
      <c r="N71" s="62"/>
      <c r="O71" s="62">
        <f t="shared" si="11"/>
        <v>0</v>
      </c>
      <c r="P71" s="63"/>
      <c r="Q71" s="13"/>
      <c r="R71" s="13"/>
      <c r="Y71" s="72"/>
      <c r="Z71" s="69"/>
      <c r="AA71" s="69"/>
      <c r="AB71" s="69"/>
      <c r="AC71" s="70"/>
      <c r="AD71" s="73"/>
      <c r="AE71" s="27"/>
      <c r="AF71" s="15"/>
      <c r="AG71" s="15"/>
      <c r="AH71" s="15"/>
      <c r="AI71" s="28"/>
    </row>
    <row r="72" spans="1:47" ht="15" customHeight="1">
      <c r="A72" s="107"/>
      <c r="B72" s="108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10"/>
      <c r="Q72" s="13"/>
      <c r="R72" s="13"/>
      <c r="Y72" s="72"/>
      <c r="Z72" s="69"/>
      <c r="AA72" s="69"/>
      <c r="AB72" s="69"/>
      <c r="AC72" s="70"/>
      <c r="AD72" s="73"/>
      <c r="AE72" s="27"/>
      <c r="AF72" s="15"/>
      <c r="AG72" s="15"/>
      <c r="AH72" s="15"/>
      <c r="AI72" s="28"/>
    </row>
    <row r="73" spans="1:47" s="129" customFormat="1" ht="15" customHeight="1" thickBot="1">
      <c r="A73" s="122" t="s">
        <v>128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4"/>
      <c r="Q73" s="125"/>
      <c r="R73" s="125"/>
      <c r="S73" s="126"/>
      <c r="T73" s="127"/>
      <c r="U73" s="127"/>
      <c r="V73" s="127"/>
      <c r="W73" s="128"/>
      <c r="X73" s="17"/>
      <c r="Y73" s="20"/>
      <c r="Z73" s="21"/>
      <c r="AA73" s="21"/>
      <c r="AB73" s="21"/>
      <c r="AC73" s="22"/>
      <c r="AD73" s="17"/>
      <c r="AE73" s="23"/>
      <c r="AF73" s="18"/>
      <c r="AG73" s="18"/>
      <c r="AH73" s="18"/>
      <c r="AI73" s="24"/>
      <c r="AJ73" s="25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</row>
    <row r="74" spans="1:47" ht="15" customHeight="1">
      <c r="A74" s="93">
        <v>1</v>
      </c>
      <c r="B74" s="3" t="s">
        <v>129</v>
      </c>
      <c r="C74" s="121">
        <f>1</f>
        <v>1</v>
      </c>
      <c r="D74" s="121"/>
      <c r="E74" s="121"/>
      <c r="F74" s="121"/>
      <c r="G74" s="121"/>
      <c r="H74" s="121"/>
      <c r="I74" s="121">
        <v>-0.25</v>
      </c>
      <c r="J74" s="121"/>
      <c r="K74" s="121"/>
      <c r="L74" s="121"/>
      <c r="M74" s="121"/>
      <c r="N74" s="121"/>
      <c r="O74" s="62">
        <f t="shared" ref="O74:O80" si="12">SUM(C74:I74)</f>
        <v>0.75</v>
      </c>
      <c r="P74" s="95" t="s">
        <v>130</v>
      </c>
      <c r="Q74" s="13"/>
      <c r="R74" s="13"/>
      <c r="S74" s="66">
        <f>SUM(C74:C74)</f>
        <v>1</v>
      </c>
      <c r="Y74" s="68">
        <f>SUM(I74:I74)</f>
        <v>-0.25</v>
      </c>
      <c r="Z74" s="69"/>
      <c r="AA74" s="69"/>
      <c r="AB74" s="69"/>
      <c r="AC74" s="70"/>
      <c r="AD74" s="71"/>
      <c r="AE74" s="66">
        <f>SUM(O74:O74)</f>
        <v>0.75</v>
      </c>
      <c r="AF74" s="15"/>
      <c r="AG74" s="15"/>
      <c r="AH74" s="15"/>
      <c r="AI74" s="28"/>
    </row>
    <row r="75" spans="1:47" ht="15" customHeight="1">
      <c r="A75" s="93">
        <f t="shared" ref="A75:A80" si="13">A74+1</f>
        <v>2</v>
      </c>
      <c r="B75" s="4" t="s">
        <v>131</v>
      </c>
      <c r="C75" s="62">
        <v>0.25</v>
      </c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>
        <f t="shared" si="12"/>
        <v>0.25</v>
      </c>
      <c r="P75" s="63"/>
      <c r="Q75" s="13"/>
      <c r="R75" s="13"/>
      <c r="T75" s="74">
        <f>SUM(C75:C78)</f>
        <v>6</v>
      </c>
      <c r="Y75" s="72"/>
      <c r="Z75" s="75">
        <f>SUM(I75:I78)</f>
        <v>0</v>
      </c>
      <c r="AA75" s="69"/>
      <c r="AB75" s="69"/>
      <c r="AC75" s="70"/>
      <c r="AD75" s="73"/>
      <c r="AE75" s="27"/>
      <c r="AF75" s="74">
        <f>SUM(O75:O78)</f>
        <v>6</v>
      </c>
      <c r="AG75" s="15"/>
      <c r="AH75" s="15"/>
      <c r="AI75" s="28"/>
    </row>
    <row r="76" spans="1:47" ht="15" customHeight="1">
      <c r="A76" s="93">
        <f t="shared" si="13"/>
        <v>3</v>
      </c>
      <c r="B76" s="4" t="s">
        <v>72</v>
      </c>
      <c r="C76" s="62">
        <v>0.75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>
        <f t="shared" si="12"/>
        <v>0.75</v>
      </c>
      <c r="P76" s="63"/>
      <c r="Q76" s="13"/>
      <c r="R76" s="13"/>
      <c r="Y76" s="72"/>
      <c r="Z76" s="69"/>
      <c r="AA76" s="69"/>
      <c r="AB76" s="69"/>
      <c r="AC76" s="70"/>
      <c r="AD76" s="73"/>
      <c r="AE76" s="27"/>
      <c r="AF76" s="15"/>
      <c r="AG76" s="15"/>
      <c r="AH76" s="15"/>
      <c r="AI76" s="28"/>
    </row>
    <row r="77" spans="1:47" ht="15" customHeight="1">
      <c r="A77" s="93">
        <f t="shared" si="13"/>
        <v>4</v>
      </c>
      <c r="B77" s="4" t="s">
        <v>73</v>
      </c>
      <c r="C77" s="62">
        <v>0.25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>
        <f t="shared" si="12"/>
        <v>0.25</v>
      </c>
      <c r="P77" s="63"/>
      <c r="Q77" s="13"/>
      <c r="R77" s="13"/>
      <c r="Y77" s="72"/>
      <c r="Z77" s="69"/>
      <c r="AA77" s="69"/>
      <c r="AB77" s="69"/>
      <c r="AC77" s="70"/>
      <c r="AD77" s="73"/>
      <c r="AE77" s="27"/>
      <c r="AF77" s="15"/>
      <c r="AG77" s="15"/>
      <c r="AH77" s="15"/>
      <c r="AI77" s="28"/>
    </row>
    <row r="78" spans="1:47" ht="15" customHeight="1">
      <c r="A78" s="93">
        <f t="shared" si="13"/>
        <v>5</v>
      </c>
      <c r="B78" s="4" t="s">
        <v>74</v>
      </c>
      <c r="C78" s="62">
        <v>4.75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>
        <f t="shared" si="12"/>
        <v>4.75</v>
      </c>
      <c r="P78" s="63"/>
      <c r="Q78" s="13"/>
      <c r="R78" s="13"/>
      <c r="Y78" s="72"/>
      <c r="Z78" s="69"/>
      <c r="AA78" s="69"/>
      <c r="AB78" s="69"/>
      <c r="AC78" s="70"/>
      <c r="AD78" s="73"/>
      <c r="AE78" s="27"/>
      <c r="AF78" s="15"/>
      <c r="AG78" s="15"/>
      <c r="AH78" s="15"/>
      <c r="AI78" s="28"/>
    </row>
    <row r="79" spans="1:47" ht="23.25" customHeight="1">
      <c r="A79" s="93">
        <f t="shared" si="13"/>
        <v>6</v>
      </c>
      <c r="B79" s="4" t="s">
        <v>120</v>
      </c>
      <c r="C79" s="62">
        <f>0.5</f>
        <v>0.5</v>
      </c>
      <c r="D79" s="62"/>
      <c r="E79" s="62"/>
      <c r="F79" s="62"/>
      <c r="G79" s="62"/>
      <c r="H79" s="62"/>
      <c r="I79" s="131">
        <f>-0.25-0.25</f>
        <v>-0.5</v>
      </c>
      <c r="J79" s="62"/>
      <c r="K79" s="62"/>
      <c r="L79" s="62"/>
      <c r="M79" s="62"/>
      <c r="N79" s="62"/>
      <c r="O79" s="62">
        <f t="shared" si="12"/>
        <v>0</v>
      </c>
      <c r="P79" s="63" t="s">
        <v>132</v>
      </c>
      <c r="Q79" s="13"/>
      <c r="R79" s="13"/>
      <c r="U79" s="74">
        <f>SUM(C79)</f>
        <v>0.5</v>
      </c>
      <c r="Y79" s="72"/>
      <c r="Z79" s="69"/>
      <c r="AA79" s="75">
        <f>SUM(I79)</f>
        <v>-0.5</v>
      </c>
      <c r="AB79" s="69"/>
      <c r="AC79" s="70"/>
      <c r="AD79" s="73"/>
      <c r="AE79" s="27"/>
      <c r="AF79" s="15"/>
      <c r="AG79" s="74">
        <f>SUM(O79)</f>
        <v>0</v>
      </c>
      <c r="AH79" s="15"/>
      <c r="AI79" s="28"/>
    </row>
    <row r="80" spans="1:47" ht="15" customHeight="1">
      <c r="A80" s="93">
        <f t="shared" si="13"/>
        <v>7</v>
      </c>
      <c r="B80" s="4" t="s">
        <v>78</v>
      </c>
      <c r="C80" s="62">
        <f>4.75</f>
        <v>4.75</v>
      </c>
      <c r="D80" s="62"/>
      <c r="E80" s="62"/>
      <c r="F80" s="62"/>
      <c r="G80" s="62"/>
      <c r="H80" s="62"/>
      <c r="I80" s="62">
        <v>-3</v>
      </c>
      <c r="J80" s="62"/>
      <c r="K80" s="62"/>
      <c r="L80" s="62"/>
      <c r="M80" s="62"/>
      <c r="N80" s="62"/>
      <c r="O80" s="62">
        <f t="shared" si="12"/>
        <v>1.75</v>
      </c>
      <c r="P80" s="63" t="s">
        <v>133</v>
      </c>
      <c r="Q80" s="13"/>
      <c r="R80" s="13"/>
      <c r="U80" s="74">
        <f>SUM(C80)</f>
        <v>4.75</v>
      </c>
      <c r="Y80" s="72"/>
      <c r="Z80" s="69"/>
      <c r="AA80" s="75">
        <f>SUM(I80)</f>
        <v>-3</v>
      </c>
      <c r="AB80" s="69"/>
      <c r="AC80" s="70"/>
      <c r="AD80" s="73"/>
      <c r="AE80" s="27"/>
      <c r="AF80" s="15"/>
      <c r="AG80" s="74">
        <f>SUM(O80)</f>
        <v>1.75</v>
      </c>
      <c r="AH80" s="15"/>
      <c r="AI80" s="28"/>
    </row>
    <row r="81" spans="1:47" ht="15" customHeight="1">
      <c r="A81" s="60"/>
      <c r="B81" s="4" t="s">
        <v>79</v>
      </c>
      <c r="C81" s="62">
        <f>SUM(C74:C80)</f>
        <v>12.25</v>
      </c>
      <c r="D81" s="62">
        <f t="shared" ref="D81:O81" si="14">SUM(D74:D80)</f>
        <v>0</v>
      </c>
      <c r="E81" s="62">
        <f t="shared" si="14"/>
        <v>0</v>
      </c>
      <c r="F81" s="62">
        <f t="shared" si="14"/>
        <v>0</v>
      </c>
      <c r="G81" s="62">
        <f t="shared" si="14"/>
        <v>0</v>
      </c>
      <c r="H81" s="62">
        <f t="shared" si="14"/>
        <v>0</v>
      </c>
      <c r="I81" s="62">
        <f t="shared" si="14"/>
        <v>-3.75</v>
      </c>
      <c r="J81" s="62"/>
      <c r="K81" s="62"/>
      <c r="L81" s="62"/>
      <c r="M81" s="62"/>
      <c r="N81" s="62"/>
      <c r="O81" s="62">
        <f t="shared" si="14"/>
        <v>8.5</v>
      </c>
      <c r="P81" s="63"/>
      <c r="Q81" s="13"/>
      <c r="R81" s="13"/>
      <c r="W81" s="28">
        <f>SUM(S74:V81)</f>
        <v>12.25</v>
      </c>
      <c r="Y81" s="72"/>
      <c r="Z81" s="69"/>
      <c r="AA81" s="69"/>
      <c r="AB81" s="69"/>
      <c r="AC81" s="70">
        <f>SUM(Y74:AB81)</f>
        <v>-3.75</v>
      </c>
      <c r="AD81" s="73"/>
      <c r="AE81" s="27"/>
      <c r="AF81" s="15"/>
      <c r="AG81" s="15"/>
      <c r="AH81" s="15"/>
      <c r="AI81" s="28">
        <f>SUM(AE74:AH81)</f>
        <v>8.5</v>
      </c>
    </row>
    <row r="82" spans="1:47" ht="15" customHeight="1">
      <c r="A82" s="107"/>
      <c r="B82" s="108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0"/>
      <c r="Q82" s="13"/>
      <c r="R82" s="13"/>
      <c r="Y82" s="72"/>
      <c r="Z82" s="69"/>
      <c r="AA82" s="69"/>
      <c r="AB82" s="69"/>
      <c r="AC82" s="70"/>
      <c r="AD82" s="73"/>
      <c r="AE82" s="27"/>
      <c r="AF82" s="15"/>
      <c r="AG82" s="15"/>
      <c r="AH82" s="15"/>
      <c r="AI82" s="28"/>
    </row>
    <row r="83" spans="1:47" ht="15" customHeight="1" thickBot="1">
      <c r="A83" s="122" t="s">
        <v>134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4"/>
      <c r="Q83" s="125"/>
      <c r="R83" s="125"/>
      <c r="S83" s="126"/>
      <c r="T83" s="127"/>
      <c r="U83" s="127"/>
      <c r="V83" s="127"/>
      <c r="W83" s="128"/>
    </row>
    <row r="84" spans="1:47" ht="15" customHeight="1">
      <c r="A84" s="93">
        <v>1</v>
      </c>
      <c r="B84" s="3" t="s">
        <v>135</v>
      </c>
      <c r="C84" s="94">
        <v>1</v>
      </c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62">
        <f t="shared" ref="O84:O90" si="15">SUM(C84:I84)</f>
        <v>1</v>
      </c>
      <c r="P84" s="95"/>
      <c r="Q84" s="13"/>
      <c r="R84" s="13"/>
      <c r="S84" s="66">
        <f>SUM(C84)</f>
        <v>1</v>
      </c>
      <c r="Y84" s="68">
        <f>SUM(I84)</f>
        <v>0</v>
      </c>
      <c r="Z84" s="69"/>
      <c r="AA84" s="69"/>
      <c r="AB84" s="69"/>
      <c r="AC84" s="70"/>
      <c r="AD84" s="71"/>
      <c r="AE84" s="66">
        <f>SUM(O84)</f>
        <v>1</v>
      </c>
      <c r="AF84" s="15"/>
      <c r="AG84" s="15"/>
      <c r="AH84" s="15"/>
      <c r="AI84" s="28"/>
    </row>
    <row r="85" spans="1:47" ht="17.25" customHeight="1">
      <c r="A85" s="93">
        <f t="shared" ref="A85:A90" si="16">A84+1</f>
        <v>2</v>
      </c>
      <c r="B85" s="3" t="s">
        <v>136</v>
      </c>
      <c r="C85" s="132">
        <f>0.5</f>
        <v>0.5</v>
      </c>
      <c r="D85" s="132"/>
      <c r="E85" s="132"/>
      <c r="F85" s="132"/>
      <c r="G85" s="132"/>
      <c r="H85" s="132"/>
      <c r="I85" s="132">
        <v>-0.25</v>
      </c>
      <c r="J85" s="132"/>
      <c r="K85" s="132"/>
      <c r="L85" s="132"/>
      <c r="M85" s="132"/>
      <c r="N85" s="132"/>
      <c r="O85" s="62">
        <f t="shared" si="15"/>
        <v>0.25</v>
      </c>
      <c r="P85" s="65" t="s">
        <v>137</v>
      </c>
      <c r="R85" s="13"/>
      <c r="S85" s="133">
        <f>SUM(C85)</f>
        <v>0.5</v>
      </c>
      <c r="Y85" s="134">
        <f>SUM(I85)</f>
        <v>-0.25</v>
      </c>
      <c r="Z85" s="69"/>
      <c r="AA85" s="69"/>
      <c r="AB85" s="69"/>
      <c r="AC85" s="70"/>
      <c r="AD85" s="135"/>
      <c r="AE85" s="133">
        <f>SUM(O85)</f>
        <v>0.25</v>
      </c>
      <c r="AF85" s="15"/>
      <c r="AG85" s="15"/>
      <c r="AH85" s="15"/>
      <c r="AI85" s="28"/>
    </row>
    <row r="86" spans="1:47" ht="22.5" customHeight="1">
      <c r="A86" s="93">
        <f t="shared" si="16"/>
        <v>3</v>
      </c>
      <c r="B86" s="4" t="s">
        <v>74</v>
      </c>
      <c r="C86" s="62">
        <f>4.75</f>
        <v>4.75</v>
      </c>
      <c r="D86" s="121"/>
      <c r="E86" s="121"/>
      <c r="F86" s="121"/>
      <c r="G86" s="121"/>
      <c r="H86" s="121"/>
      <c r="I86" s="121">
        <f>-1.25+1</f>
        <v>-0.25</v>
      </c>
      <c r="J86" s="121"/>
      <c r="K86" s="121"/>
      <c r="L86" s="121"/>
      <c r="M86" s="121"/>
      <c r="N86" s="121"/>
      <c r="O86" s="62">
        <f t="shared" si="15"/>
        <v>4.5</v>
      </c>
      <c r="P86" s="106" t="s">
        <v>138</v>
      </c>
      <c r="R86" s="13"/>
      <c r="T86" s="74">
        <f>SUM(C86:C88)</f>
        <v>7.75</v>
      </c>
      <c r="Y86" s="72"/>
      <c r="Z86" s="79">
        <f>SUM(I86:I88)</f>
        <v>-1.25</v>
      </c>
      <c r="AA86" s="69"/>
      <c r="AB86" s="69"/>
      <c r="AC86" s="70"/>
      <c r="AD86" s="73"/>
      <c r="AE86" s="27"/>
      <c r="AF86" s="78">
        <f>SUM(O86:O88)</f>
        <v>6.5</v>
      </c>
      <c r="AG86" s="15"/>
      <c r="AH86" s="15"/>
      <c r="AI86" s="28"/>
    </row>
    <row r="87" spans="1:47" ht="21" customHeight="1">
      <c r="A87" s="93">
        <f t="shared" si="16"/>
        <v>4</v>
      </c>
      <c r="B87" s="4" t="s">
        <v>139</v>
      </c>
      <c r="C87" s="62">
        <f>2</f>
        <v>2</v>
      </c>
      <c r="D87" s="121"/>
      <c r="E87" s="121"/>
      <c r="F87" s="121"/>
      <c r="G87" s="121"/>
      <c r="H87" s="121"/>
      <c r="I87" s="121">
        <v>-1</v>
      </c>
      <c r="J87" s="121"/>
      <c r="K87" s="121"/>
      <c r="L87" s="121"/>
      <c r="M87" s="121"/>
      <c r="N87" s="121"/>
      <c r="O87" s="62">
        <f t="shared" si="15"/>
        <v>1</v>
      </c>
      <c r="P87" s="106" t="s">
        <v>140</v>
      </c>
      <c r="R87" s="13"/>
      <c r="T87" s="74"/>
      <c r="Y87" s="72"/>
      <c r="Z87" s="75"/>
      <c r="AA87" s="69"/>
      <c r="AB87" s="69"/>
      <c r="AC87" s="70"/>
      <c r="AD87" s="73"/>
      <c r="AE87" s="27"/>
      <c r="AF87" s="74"/>
      <c r="AG87" s="15"/>
      <c r="AH87" s="15"/>
      <c r="AI87" s="28"/>
    </row>
    <row r="88" spans="1:47" ht="18.75" customHeight="1">
      <c r="A88" s="93">
        <f t="shared" si="16"/>
        <v>5</v>
      </c>
      <c r="B88" s="4" t="s">
        <v>141</v>
      </c>
      <c r="C88" s="61">
        <v>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>
        <f t="shared" si="15"/>
        <v>1</v>
      </c>
      <c r="P88" s="63"/>
      <c r="R88" s="13"/>
      <c r="T88" s="74"/>
      <c r="Y88" s="72"/>
      <c r="Z88" s="75"/>
      <c r="AA88" s="69"/>
      <c r="AB88" s="69"/>
      <c r="AC88" s="70"/>
      <c r="AD88" s="73"/>
      <c r="AE88" s="27"/>
      <c r="AF88" s="74"/>
      <c r="AG88" s="15"/>
      <c r="AH88" s="15"/>
      <c r="AI88" s="28"/>
    </row>
    <row r="89" spans="1:47" ht="24.75" customHeight="1">
      <c r="A89" s="93">
        <f t="shared" si="16"/>
        <v>6</v>
      </c>
      <c r="B89" s="4" t="s">
        <v>108</v>
      </c>
      <c r="C89" s="62">
        <f>0.5</f>
        <v>0.5</v>
      </c>
      <c r="D89" s="62"/>
      <c r="E89" s="62"/>
      <c r="F89" s="62"/>
      <c r="G89" s="62"/>
      <c r="H89" s="62"/>
      <c r="I89" s="62">
        <v>-0.5</v>
      </c>
      <c r="J89" s="62"/>
      <c r="K89" s="62"/>
      <c r="L89" s="62"/>
      <c r="M89" s="62"/>
      <c r="N89" s="62"/>
      <c r="O89" s="62">
        <f t="shared" si="15"/>
        <v>0</v>
      </c>
      <c r="P89" s="76" t="s">
        <v>142</v>
      </c>
      <c r="R89" s="13"/>
      <c r="T89" s="74"/>
      <c r="U89" s="74">
        <f>SUM(C89:C90)</f>
        <v>4.25</v>
      </c>
      <c r="Y89" s="72"/>
      <c r="Z89" s="75"/>
      <c r="AA89" s="75">
        <f>SUM(I89:I90)</f>
        <v>0.25</v>
      </c>
      <c r="AB89" s="69"/>
      <c r="AC89" s="70"/>
      <c r="AD89" s="73"/>
      <c r="AE89" s="27"/>
      <c r="AF89" s="74"/>
      <c r="AG89" s="74">
        <f>SUM(O89:O90)</f>
        <v>4.5</v>
      </c>
      <c r="AH89" s="15"/>
      <c r="AI89" s="28"/>
    </row>
    <row r="90" spans="1:47" ht="24.75" customHeight="1">
      <c r="A90" s="93">
        <f t="shared" si="16"/>
        <v>7</v>
      </c>
      <c r="B90" s="4" t="s">
        <v>78</v>
      </c>
      <c r="C90" s="62">
        <f>3.75</f>
        <v>3.75</v>
      </c>
      <c r="D90" s="62"/>
      <c r="E90" s="62"/>
      <c r="F90" s="62"/>
      <c r="G90" s="62"/>
      <c r="H90" s="62"/>
      <c r="I90" s="62">
        <f>0.25+0.5</f>
        <v>0.75</v>
      </c>
      <c r="J90" s="62"/>
      <c r="K90" s="62"/>
      <c r="L90" s="62"/>
      <c r="M90" s="62"/>
      <c r="N90" s="62"/>
      <c r="O90" s="62">
        <f t="shared" si="15"/>
        <v>4.5</v>
      </c>
      <c r="P90" s="76" t="s">
        <v>143</v>
      </c>
      <c r="R90" s="13"/>
      <c r="U90" s="74"/>
      <c r="Y90" s="72"/>
      <c r="Z90" s="69"/>
      <c r="AA90" s="75"/>
      <c r="AB90" s="69"/>
      <c r="AC90" s="70"/>
      <c r="AD90" s="73"/>
      <c r="AE90" s="27"/>
      <c r="AF90" s="15"/>
      <c r="AG90" s="74"/>
      <c r="AH90" s="15"/>
      <c r="AI90" s="28"/>
    </row>
    <row r="91" spans="1:47" ht="15" customHeight="1">
      <c r="A91" s="60"/>
      <c r="B91" s="4" t="s">
        <v>79</v>
      </c>
      <c r="C91" s="62">
        <f>SUM(C84:C90)</f>
        <v>13.5</v>
      </c>
      <c r="D91" s="62">
        <f t="shared" ref="D91:O91" si="17">SUM(D84:D90)</f>
        <v>0</v>
      </c>
      <c r="E91" s="62">
        <f t="shared" si="17"/>
        <v>0</v>
      </c>
      <c r="F91" s="62">
        <f t="shared" si="17"/>
        <v>0</v>
      </c>
      <c r="G91" s="62">
        <f t="shared" si="17"/>
        <v>0</v>
      </c>
      <c r="H91" s="62">
        <f t="shared" si="17"/>
        <v>0</v>
      </c>
      <c r="I91" s="62">
        <f t="shared" si="17"/>
        <v>-1.25</v>
      </c>
      <c r="J91" s="62"/>
      <c r="K91" s="62"/>
      <c r="L91" s="62"/>
      <c r="M91" s="62"/>
      <c r="N91" s="62"/>
      <c r="O91" s="62">
        <f t="shared" si="17"/>
        <v>12.25</v>
      </c>
      <c r="P91" s="63"/>
      <c r="R91" s="13"/>
      <c r="W91" s="28">
        <f>SUM(S84:V92)</f>
        <v>13.5</v>
      </c>
      <c r="Y91" s="72"/>
      <c r="Z91" s="69"/>
      <c r="AA91" s="69"/>
      <c r="AB91" s="69"/>
      <c r="AC91" s="70">
        <f>SUM(Y84:AB92)</f>
        <v>-1.25</v>
      </c>
      <c r="AD91" s="73"/>
      <c r="AE91" s="27"/>
      <c r="AF91" s="15"/>
      <c r="AG91" s="15"/>
      <c r="AH91" s="15"/>
      <c r="AI91" s="28">
        <f>SUM(AE84:AH92)</f>
        <v>12.25</v>
      </c>
    </row>
    <row r="92" spans="1:47" ht="15" customHeight="1">
      <c r="A92" s="107"/>
      <c r="B92" s="136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0"/>
      <c r="Q92" s="13"/>
      <c r="R92" s="13"/>
      <c r="Y92" s="72"/>
      <c r="Z92" s="69"/>
      <c r="AA92" s="69"/>
      <c r="AB92" s="69"/>
      <c r="AC92" s="70"/>
      <c r="AD92" s="73"/>
      <c r="AE92" s="27"/>
      <c r="AF92" s="15"/>
      <c r="AG92" s="15"/>
      <c r="AH92" s="15"/>
      <c r="AI92" s="28"/>
    </row>
    <row r="93" spans="1:47" ht="15" customHeight="1">
      <c r="A93" s="82" t="s">
        <v>144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4"/>
      <c r="Q93" s="85"/>
      <c r="R93" s="85"/>
      <c r="S93" s="86"/>
      <c r="T93" s="87"/>
      <c r="U93" s="87"/>
      <c r="V93" s="87"/>
      <c r="W93" s="88"/>
    </row>
    <row r="94" spans="1:47" ht="21" customHeight="1">
      <c r="A94" s="93">
        <v>1</v>
      </c>
      <c r="B94" s="3" t="s">
        <v>145</v>
      </c>
      <c r="C94" s="94">
        <f>1</f>
        <v>1</v>
      </c>
      <c r="D94" s="94"/>
      <c r="E94" s="94"/>
      <c r="F94" s="94"/>
      <c r="G94" s="94"/>
      <c r="H94" s="94"/>
      <c r="I94" s="94">
        <v>-0.5</v>
      </c>
      <c r="J94" s="94"/>
      <c r="K94" s="94"/>
      <c r="L94" s="94"/>
      <c r="M94" s="94"/>
      <c r="N94" s="94"/>
      <c r="O94" s="62">
        <f>SUM(C94:I94)</f>
        <v>0.5</v>
      </c>
      <c r="P94" s="63" t="s">
        <v>146</v>
      </c>
      <c r="Q94" s="13"/>
      <c r="R94" s="13"/>
      <c r="S94" s="66">
        <f>SUM(C94)</f>
        <v>1</v>
      </c>
      <c r="Y94" s="68">
        <f>SUM(I94)</f>
        <v>-0.5</v>
      </c>
      <c r="Z94" s="69"/>
      <c r="AA94" s="69"/>
      <c r="AB94" s="69"/>
      <c r="AC94" s="70"/>
      <c r="AD94" s="71"/>
      <c r="AE94" s="66">
        <f>SUM(O94)</f>
        <v>0.5</v>
      </c>
      <c r="AF94" s="15"/>
      <c r="AG94" s="15"/>
      <c r="AH94" s="15"/>
      <c r="AI94" s="28"/>
    </row>
    <row r="95" spans="1:47" s="137" customFormat="1" ht="15" customHeight="1">
      <c r="A95" s="60">
        <f>A94+1</f>
        <v>2</v>
      </c>
      <c r="B95" s="4" t="s">
        <v>147</v>
      </c>
      <c r="C95" s="62">
        <f>2</f>
        <v>2</v>
      </c>
      <c r="D95" s="62"/>
      <c r="E95" s="62"/>
      <c r="F95" s="62"/>
      <c r="G95" s="62"/>
      <c r="H95" s="62"/>
      <c r="I95" s="62">
        <v>-0.25</v>
      </c>
      <c r="J95" s="62"/>
      <c r="K95" s="62"/>
      <c r="L95" s="62"/>
      <c r="M95" s="62"/>
      <c r="N95" s="62"/>
      <c r="O95" s="62">
        <f>SUM(C95:I95)</f>
        <v>1.75</v>
      </c>
      <c r="P95" s="63" t="s">
        <v>148</v>
      </c>
      <c r="Q95" s="13"/>
      <c r="R95" s="13"/>
      <c r="S95" s="27"/>
      <c r="T95" s="78">
        <f>SUM(C95:C96)</f>
        <v>3</v>
      </c>
      <c r="U95" s="15"/>
      <c r="V95" s="15"/>
      <c r="W95" s="28"/>
      <c r="X95" s="17"/>
      <c r="Y95" s="72"/>
      <c r="Z95" s="79">
        <f>SUM(I95:I96)</f>
        <v>-0.25</v>
      </c>
      <c r="AA95" s="69"/>
      <c r="AB95" s="69"/>
      <c r="AC95" s="70"/>
      <c r="AD95" s="73"/>
      <c r="AE95" s="27"/>
      <c r="AF95" s="78">
        <f>SUM(O95:O96)</f>
        <v>2.75</v>
      </c>
      <c r="AG95" s="15"/>
      <c r="AH95" s="15"/>
      <c r="AI95" s="28"/>
      <c r="AJ95" s="25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</row>
    <row r="96" spans="1:47" ht="15" customHeight="1">
      <c r="A96" s="60">
        <f>A95+1</f>
        <v>3</v>
      </c>
      <c r="B96" s="5" t="s">
        <v>149</v>
      </c>
      <c r="C96" s="62">
        <v>1</v>
      </c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>
        <f>SUM(C96:I96)</f>
        <v>1</v>
      </c>
      <c r="P96" s="65"/>
      <c r="Q96" s="77"/>
      <c r="R96" s="77"/>
      <c r="U96" s="74">
        <f>SUM(C97)</f>
        <v>1</v>
      </c>
      <c r="Y96" s="72"/>
      <c r="Z96" s="69"/>
      <c r="AA96" s="75">
        <f>SUM(I97)</f>
        <v>-0.5</v>
      </c>
      <c r="AB96" s="69"/>
      <c r="AC96" s="70"/>
      <c r="AD96" s="73"/>
      <c r="AE96" s="27"/>
      <c r="AF96" s="15"/>
      <c r="AG96" s="74">
        <f>SUM(O97)</f>
        <v>0.5</v>
      </c>
      <c r="AH96" s="15"/>
      <c r="AI96" s="28"/>
    </row>
    <row r="97" spans="1:47" ht="21" customHeight="1">
      <c r="A97" s="60">
        <f>A96+1</f>
        <v>4</v>
      </c>
      <c r="B97" s="4" t="s">
        <v>150</v>
      </c>
      <c r="C97" s="61">
        <f>1</f>
        <v>1</v>
      </c>
      <c r="D97" s="61"/>
      <c r="E97" s="61"/>
      <c r="F97" s="61"/>
      <c r="G97" s="61"/>
      <c r="H97" s="61"/>
      <c r="I97" s="61">
        <v>-0.5</v>
      </c>
      <c r="J97" s="61"/>
      <c r="K97" s="61"/>
      <c r="L97" s="61"/>
      <c r="M97" s="61"/>
      <c r="N97" s="61"/>
      <c r="O97" s="62">
        <f>SUM(C97:I97)</f>
        <v>0.5</v>
      </c>
      <c r="P97" s="63" t="s">
        <v>151</v>
      </c>
      <c r="Q97" s="13"/>
      <c r="R97" s="13"/>
      <c r="V97" s="74"/>
      <c r="W97" s="28">
        <f>SUM(S94:V99)</f>
        <v>5</v>
      </c>
      <c r="Y97" s="72"/>
      <c r="Z97" s="69"/>
      <c r="AA97" s="69"/>
      <c r="AB97" s="75"/>
      <c r="AC97" s="70">
        <f>SUM(Y94:AB99)</f>
        <v>-1.25</v>
      </c>
      <c r="AD97" s="73"/>
      <c r="AE97" s="27"/>
      <c r="AF97" s="15"/>
      <c r="AG97" s="15"/>
      <c r="AH97" s="74"/>
      <c r="AI97" s="28">
        <f>SUM(AE94:AH99)</f>
        <v>3.75</v>
      </c>
    </row>
    <row r="98" spans="1:47" ht="15" customHeight="1">
      <c r="A98" s="60"/>
      <c r="B98" s="4" t="s">
        <v>79</v>
      </c>
      <c r="C98" s="62">
        <f>SUM(C94:C97)</f>
        <v>5</v>
      </c>
      <c r="D98" s="62">
        <f t="shared" ref="D98:O98" si="18">SUM(D94:D97)</f>
        <v>0</v>
      </c>
      <c r="E98" s="62">
        <f t="shared" si="18"/>
        <v>0</v>
      </c>
      <c r="F98" s="62">
        <f t="shared" si="18"/>
        <v>0</v>
      </c>
      <c r="G98" s="62">
        <f t="shared" si="18"/>
        <v>0</v>
      </c>
      <c r="H98" s="62">
        <f t="shared" si="18"/>
        <v>0</v>
      </c>
      <c r="I98" s="62">
        <f t="shared" si="18"/>
        <v>-1.25</v>
      </c>
      <c r="J98" s="62">
        <f t="shared" si="18"/>
        <v>0</v>
      </c>
      <c r="K98" s="62">
        <f t="shared" si="18"/>
        <v>0</v>
      </c>
      <c r="L98" s="62">
        <f t="shared" si="18"/>
        <v>0</v>
      </c>
      <c r="M98" s="62">
        <f t="shared" si="18"/>
        <v>0</v>
      </c>
      <c r="N98" s="62">
        <f t="shared" si="18"/>
        <v>0</v>
      </c>
      <c r="O98" s="62">
        <f t="shared" si="18"/>
        <v>3.75</v>
      </c>
      <c r="P98" s="63"/>
      <c r="Q98" s="13"/>
      <c r="R98" s="13"/>
      <c r="Y98" s="72"/>
      <c r="Z98" s="69"/>
      <c r="AA98" s="69"/>
      <c r="AB98" s="69"/>
      <c r="AC98" s="70"/>
      <c r="AD98" s="73"/>
      <c r="AE98" s="27"/>
      <c r="AF98" s="15"/>
      <c r="AG98" s="15"/>
      <c r="AH98" s="15"/>
      <c r="AI98" s="28"/>
    </row>
    <row r="99" spans="1:47" ht="15" customHeight="1">
      <c r="A99" s="138"/>
      <c r="B99" s="139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63"/>
      <c r="Q99" s="140"/>
      <c r="R99" s="140"/>
      <c r="S99" s="86"/>
      <c r="T99" s="87"/>
      <c r="U99" s="87"/>
      <c r="V99" s="87"/>
      <c r="W99" s="88"/>
      <c r="Y99" s="89"/>
      <c r="Z99" s="90"/>
      <c r="AA99" s="90"/>
      <c r="AB99" s="90"/>
      <c r="AC99" s="91"/>
      <c r="AD99" s="92"/>
      <c r="AE99" s="86"/>
      <c r="AF99" s="87"/>
      <c r="AG99" s="87"/>
      <c r="AH99" s="87"/>
      <c r="AI99" s="88"/>
    </row>
    <row r="100" spans="1:47" ht="15" customHeight="1" thickBot="1">
      <c r="A100" s="122" t="s">
        <v>152</v>
      </c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4"/>
      <c r="Q100" s="125"/>
      <c r="R100" s="125"/>
      <c r="S100" s="126"/>
      <c r="T100" s="127"/>
      <c r="U100" s="127"/>
      <c r="V100" s="127"/>
      <c r="W100" s="128"/>
    </row>
    <row r="101" spans="1:47" s="129" customFormat="1" ht="15" customHeight="1">
      <c r="A101" s="93">
        <v>1</v>
      </c>
      <c r="B101" s="3" t="s">
        <v>153</v>
      </c>
      <c r="C101" s="94">
        <v>1</v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62">
        <f>SUM(C101:I101)</f>
        <v>1</v>
      </c>
      <c r="P101" s="95"/>
      <c r="Q101" s="13"/>
      <c r="R101" s="13"/>
      <c r="S101" s="27"/>
      <c r="T101" s="15"/>
      <c r="U101" s="15"/>
      <c r="V101" s="15"/>
      <c r="W101" s="28"/>
      <c r="X101" s="17"/>
      <c r="Y101" s="72"/>
      <c r="Z101" s="69"/>
      <c r="AA101" s="69"/>
      <c r="AB101" s="69"/>
      <c r="AC101" s="70"/>
      <c r="AD101" s="73"/>
      <c r="AE101" s="27"/>
      <c r="AF101" s="15"/>
      <c r="AG101" s="15"/>
      <c r="AH101" s="15"/>
      <c r="AI101" s="28"/>
      <c r="AJ101" s="25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</row>
    <row r="102" spans="1:47" ht="15" customHeight="1">
      <c r="A102" s="60"/>
      <c r="B102" s="4" t="s">
        <v>79</v>
      </c>
      <c r="C102" s="61">
        <f>SUM(C101)</f>
        <v>1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>
        <f>SUM(C102:I102)</f>
        <v>1</v>
      </c>
      <c r="P102" s="63"/>
      <c r="Q102" s="13"/>
      <c r="R102" s="13"/>
      <c r="T102" s="74">
        <f>SUM(C102)</f>
        <v>1</v>
      </c>
      <c r="Y102" s="72"/>
      <c r="Z102" s="75">
        <f>SUM(I102)</f>
        <v>0</v>
      </c>
      <c r="AA102" s="69"/>
      <c r="AB102" s="69"/>
      <c r="AC102" s="70"/>
      <c r="AD102" s="73"/>
      <c r="AE102" s="27"/>
      <c r="AF102" s="74">
        <f>SUM(O102)</f>
        <v>1</v>
      </c>
      <c r="AG102" s="15"/>
      <c r="AH102" s="15"/>
      <c r="AI102" s="28"/>
    </row>
    <row r="103" spans="1:47" ht="15" customHeight="1">
      <c r="A103" s="107"/>
      <c r="B103" s="141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0"/>
      <c r="Q103" s="13"/>
      <c r="R103" s="13"/>
      <c r="Y103" s="72"/>
      <c r="Z103" s="69"/>
      <c r="AA103" s="69"/>
      <c r="AB103" s="69"/>
      <c r="AC103" s="70"/>
      <c r="AD103" s="73"/>
      <c r="AE103" s="27"/>
      <c r="AF103" s="15"/>
      <c r="AG103" s="15"/>
      <c r="AH103" s="15"/>
      <c r="AI103" s="28"/>
    </row>
    <row r="104" spans="1:47" s="77" customFormat="1" ht="15" customHeight="1" thickBot="1">
      <c r="A104" s="122" t="s">
        <v>154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4"/>
      <c r="Q104" s="125"/>
      <c r="R104" s="125"/>
      <c r="S104" s="126"/>
      <c r="T104" s="127"/>
      <c r="U104" s="127"/>
      <c r="V104" s="127"/>
      <c r="W104" s="128"/>
      <c r="X104" s="17"/>
      <c r="Y104" s="142"/>
      <c r="Z104" s="143"/>
      <c r="AA104" s="143"/>
      <c r="AB104" s="143"/>
      <c r="AC104" s="144"/>
      <c r="AD104" s="145"/>
      <c r="AE104" s="126"/>
      <c r="AF104" s="127"/>
      <c r="AG104" s="127"/>
      <c r="AH104" s="127"/>
      <c r="AI104" s="128"/>
      <c r="AJ104" s="25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</row>
    <row r="105" spans="1:47" s="129" customFormat="1" ht="15" customHeight="1">
      <c r="A105" s="93">
        <v>1</v>
      </c>
      <c r="B105" s="3" t="s">
        <v>155</v>
      </c>
      <c r="C105" s="94">
        <v>0.5</v>
      </c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62">
        <f>SUM(C105:I105)</f>
        <v>0.5</v>
      </c>
      <c r="P105" s="95"/>
      <c r="Q105" s="13"/>
      <c r="R105" s="13"/>
      <c r="S105" s="66">
        <f>SUM(C105)</f>
        <v>0.5</v>
      </c>
      <c r="T105" s="15"/>
      <c r="U105" s="15"/>
      <c r="V105" s="15"/>
      <c r="W105" s="28"/>
      <c r="X105" s="17"/>
      <c r="Y105" s="68">
        <f>SUM(I105)</f>
        <v>0</v>
      </c>
      <c r="Z105" s="69"/>
      <c r="AA105" s="69"/>
      <c r="AB105" s="69"/>
      <c r="AC105" s="70"/>
      <c r="AD105" s="71"/>
      <c r="AE105" s="66">
        <f>SUM(O105)</f>
        <v>0.5</v>
      </c>
      <c r="AF105" s="15"/>
      <c r="AG105" s="15"/>
      <c r="AH105" s="15"/>
      <c r="AI105" s="28"/>
      <c r="AJ105" s="25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</row>
    <row r="106" spans="1:47" ht="15" customHeight="1">
      <c r="A106" s="60">
        <v>2</v>
      </c>
      <c r="B106" s="4" t="s">
        <v>147</v>
      </c>
      <c r="C106" s="61">
        <v>1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2">
        <f>SUM(C106:I106)</f>
        <v>1</v>
      </c>
      <c r="P106" s="63"/>
      <c r="Q106" s="13"/>
      <c r="R106" s="13"/>
      <c r="T106" s="74">
        <f>SUM(C106)</f>
        <v>1</v>
      </c>
      <c r="Y106" s="72"/>
      <c r="Z106" s="75">
        <f>SUM(I106)</f>
        <v>0</v>
      </c>
      <c r="AA106" s="69"/>
      <c r="AB106" s="69"/>
      <c r="AC106" s="70"/>
      <c r="AD106" s="73"/>
      <c r="AE106" s="27"/>
      <c r="AF106" s="74">
        <f>SUM(O106)</f>
        <v>1</v>
      </c>
      <c r="AG106" s="15"/>
      <c r="AH106" s="15"/>
      <c r="AI106" s="28"/>
    </row>
    <row r="107" spans="1:47" ht="15" customHeight="1">
      <c r="A107" s="60">
        <f>A106+1</f>
        <v>3</v>
      </c>
      <c r="B107" s="4" t="s">
        <v>150</v>
      </c>
      <c r="C107" s="61">
        <v>0.5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2">
        <f>SUM(C107:I107)</f>
        <v>0.5</v>
      </c>
      <c r="P107" s="63"/>
      <c r="Q107" s="13"/>
      <c r="R107" s="13"/>
      <c r="U107" s="74">
        <f>C107</f>
        <v>0.5</v>
      </c>
      <c r="V107" s="74"/>
      <c r="W107" s="28">
        <f>SUM(S105:V109)</f>
        <v>2</v>
      </c>
      <c r="Y107" s="72"/>
      <c r="Z107" s="69"/>
      <c r="AA107" s="75">
        <f>I107</f>
        <v>0</v>
      </c>
      <c r="AB107" s="75"/>
      <c r="AC107" s="70">
        <f>SUM(Y105:AB109)</f>
        <v>0</v>
      </c>
      <c r="AD107" s="73"/>
      <c r="AE107" s="27"/>
      <c r="AF107" s="15"/>
      <c r="AG107" s="74">
        <f>O107</f>
        <v>0.5</v>
      </c>
      <c r="AH107" s="74"/>
      <c r="AI107" s="28">
        <f>SUM(AE105:AH109)</f>
        <v>2</v>
      </c>
    </row>
    <row r="108" spans="1:47" ht="15" customHeight="1">
      <c r="A108" s="60"/>
      <c r="B108" s="4" t="s">
        <v>79</v>
      </c>
      <c r="C108" s="61">
        <f>SUM(C105:C107)</f>
        <v>2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2">
        <f>SUM(C108:I108)</f>
        <v>2</v>
      </c>
      <c r="P108" s="63"/>
      <c r="Q108" s="13"/>
      <c r="R108" s="13"/>
      <c r="Y108" s="72"/>
      <c r="Z108" s="69"/>
      <c r="AA108" s="69"/>
      <c r="AB108" s="69"/>
      <c r="AC108" s="70"/>
      <c r="AD108" s="73"/>
      <c r="AE108" s="27"/>
      <c r="AF108" s="15"/>
      <c r="AG108" s="15"/>
      <c r="AH108" s="15"/>
      <c r="AI108" s="28"/>
    </row>
    <row r="109" spans="1:47" ht="15" customHeight="1" thickBot="1">
      <c r="A109" s="107"/>
      <c r="B109" s="141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10"/>
      <c r="Q109" s="13"/>
      <c r="R109" s="13"/>
      <c r="Y109" s="72"/>
      <c r="Z109" s="69"/>
      <c r="AA109" s="69"/>
      <c r="AB109" s="69"/>
      <c r="AC109" s="70"/>
      <c r="AD109" s="73"/>
      <c r="AE109" s="27"/>
      <c r="AF109" s="15"/>
      <c r="AG109" s="15"/>
      <c r="AH109" s="15"/>
      <c r="AI109" s="28"/>
    </row>
    <row r="110" spans="1:47" ht="15" customHeight="1">
      <c r="A110" s="111" t="s">
        <v>156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3"/>
      <c r="Q110" s="85"/>
      <c r="R110" s="85"/>
      <c r="S110" s="86"/>
      <c r="T110" s="87"/>
      <c r="U110" s="87"/>
      <c r="V110" s="87"/>
      <c r="W110" s="88"/>
      <c r="Y110" s="89"/>
      <c r="Z110" s="90"/>
      <c r="AA110" s="90"/>
      <c r="AB110" s="90"/>
      <c r="AC110" s="91"/>
      <c r="AD110" s="92"/>
      <c r="AE110" s="86"/>
      <c r="AF110" s="87"/>
      <c r="AG110" s="87"/>
      <c r="AH110" s="87"/>
      <c r="AI110" s="88"/>
    </row>
    <row r="111" spans="1:47" ht="15" customHeight="1">
      <c r="A111" s="93">
        <v>1</v>
      </c>
      <c r="B111" s="3" t="s">
        <v>157</v>
      </c>
      <c r="C111" s="94">
        <v>0.5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62">
        <f>SUM(C111:I111)</f>
        <v>0.5</v>
      </c>
      <c r="P111" s="95"/>
      <c r="Q111" s="13"/>
      <c r="R111" s="13"/>
      <c r="S111" s="66">
        <f>SUM(C111)</f>
        <v>0.5</v>
      </c>
      <c r="Y111" s="68">
        <f>SUM(I111)</f>
        <v>0</v>
      </c>
      <c r="Z111" s="69"/>
      <c r="AA111" s="69"/>
      <c r="AB111" s="69"/>
      <c r="AC111" s="70"/>
      <c r="AD111" s="71"/>
      <c r="AE111" s="66">
        <f>SUM(O111)</f>
        <v>0.5</v>
      </c>
      <c r="AF111" s="15"/>
      <c r="AG111" s="15"/>
      <c r="AH111" s="15"/>
      <c r="AI111" s="28"/>
    </row>
    <row r="112" spans="1:47" ht="15" customHeight="1">
      <c r="A112" s="60">
        <v>2</v>
      </c>
      <c r="B112" s="4" t="s">
        <v>147</v>
      </c>
      <c r="C112" s="61">
        <v>1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2">
        <f>SUM(C112:I112)</f>
        <v>1</v>
      </c>
      <c r="P112" s="63"/>
      <c r="Q112" s="13"/>
      <c r="R112" s="13"/>
      <c r="T112" s="74">
        <f>SUM(C112)</f>
        <v>1</v>
      </c>
      <c r="Y112" s="72"/>
      <c r="Z112" s="75">
        <f>SUM(I112)</f>
        <v>0</v>
      </c>
      <c r="AA112" s="69"/>
      <c r="AB112" s="69"/>
      <c r="AC112" s="70"/>
      <c r="AD112" s="73"/>
      <c r="AE112" s="27"/>
      <c r="AF112" s="74">
        <f>SUM(O112)</f>
        <v>1</v>
      </c>
      <c r="AG112" s="15"/>
      <c r="AH112" s="15"/>
      <c r="AI112" s="28"/>
    </row>
    <row r="113" spans="1:36" ht="15" customHeight="1">
      <c r="A113" s="60">
        <f>A112+1</f>
        <v>3</v>
      </c>
      <c r="B113" s="4" t="s">
        <v>150</v>
      </c>
      <c r="C113" s="61">
        <v>0.5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2">
        <f>SUM(C113:I113)</f>
        <v>0.5</v>
      </c>
      <c r="P113" s="63"/>
      <c r="Q113" s="13"/>
      <c r="R113" s="13"/>
      <c r="U113" s="74">
        <f>C113</f>
        <v>0.5</v>
      </c>
      <c r="V113" s="74"/>
      <c r="W113" s="28">
        <f>SUM(S111:V116)</f>
        <v>2</v>
      </c>
      <c r="Y113" s="72"/>
      <c r="Z113" s="69"/>
      <c r="AA113" s="75">
        <f>I113</f>
        <v>0</v>
      </c>
      <c r="AB113" s="75"/>
      <c r="AC113" s="70">
        <f>SUM(Y111:AB116)</f>
        <v>0</v>
      </c>
      <c r="AD113" s="73"/>
      <c r="AE113" s="27"/>
      <c r="AF113" s="15"/>
      <c r="AG113" s="74">
        <f>O113</f>
        <v>0.5</v>
      </c>
      <c r="AH113" s="74"/>
      <c r="AI113" s="28">
        <f>SUM(AE111:AH116)</f>
        <v>2</v>
      </c>
    </row>
    <row r="114" spans="1:36" ht="15" customHeight="1">
      <c r="A114" s="60"/>
      <c r="B114" s="4" t="s">
        <v>79</v>
      </c>
      <c r="C114" s="61">
        <f>SUM(C111:C113)</f>
        <v>2</v>
      </c>
      <c r="D114" s="61">
        <f t="shared" ref="D114:O114" si="19">SUM(D111:D113)</f>
        <v>0</v>
      </c>
      <c r="E114" s="61">
        <f t="shared" si="19"/>
        <v>0</v>
      </c>
      <c r="F114" s="61">
        <f t="shared" si="19"/>
        <v>0</v>
      </c>
      <c r="G114" s="61">
        <f t="shared" si="19"/>
        <v>0</v>
      </c>
      <c r="H114" s="61">
        <f t="shared" si="19"/>
        <v>0</v>
      </c>
      <c r="I114" s="61">
        <f t="shared" si="19"/>
        <v>0</v>
      </c>
      <c r="J114" s="61">
        <f t="shared" si="19"/>
        <v>0</v>
      </c>
      <c r="K114" s="61">
        <f t="shared" si="19"/>
        <v>0</v>
      </c>
      <c r="L114" s="61">
        <f t="shared" si="19"/>
        <v>0</v>
      </c>
      <c r="M114" s="61">
        <f t="shared" si="19"/>
        <v>0</v>
      </c>
      <c r="N114" s="61">
        <f t="shared" si="19"/>
        <v>0</v>
      </c>
      <c r="O114" s="61">
        <f t="shared" si="19"/>
        <v>2</v>
      </c>
      <c r="P114" s="63"/>
      <c r="Q114" s="13"/>
      <c r="R114" s="13"/>
      <c r="Y114" s="72"/>
      <c r="Z114" s="69"/>
      <c r="AA114" s="69"/>
      <c r="AB114" s="69"/>
      <c r="AC114" s="70"/>
      <c r="AD114" s="73"/>
      <c r="AE114" s="27"/>
      <c r="AF114" s="15"/>
      <c r="AG114" s="15"/>
      <c r="AH114" s="15"/>
      <c r="AI114" s="28"/>
    </row>
    <row r="115" spans="1:36" ht="15" customHeight="1" thickBot="1">
      <c r="A115" s="107"/>
      <c r="B115" s="141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0"/>
      <c r="Q115" s="13"/>
      <c r="R115" s="13"/>
      <c r="Y115" s="72"/>
      <c r="Z115" s="69"/>
      <c r="AA115" s="69"/>
      <c r="AB115" s="69"/>
      <c r="AC115" s="70"/>
      <c r="AD115" s="73"/>
      <c r="AE115" s="27"/>
      <c r="AF115" s="15"/>
      <c r="AG115" s="15"/>
      <c r="AH115" s="15"/>
      <c r="AI115" s="28"/>
    </row>
    <row r="116" spans="1:36" ht="15" customHeight="1">
      <c r="A116" s="111" t="s">
        <v>158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46"/>
      <c r="Q116" s="85"/>
      <c r="R116" s="85"/>
      <c r="S116" s="86"/>
      <c r="T116" s="87"/>
      <c r="U116" s="87"/>
      <c r="V116" s="87"/>
      <c r="W116" s="88"/>
      <c r="Y116" s="89"/>
      <c r="Z116" s="90"/>
      <c r="AA116" s="90"/>
      <c r="AB116" s="90"/>
      <c r="AC116" s="91"/>
      <c r="AD116" s="92"/>
      <c r="AE116" s="86"/>
      <c r="AF116" s="87"/>
      <c r="AG116" s="87"/>
      <c r="AH116" s="87"/>
      <c r="AI116" s="88"/>
    </row>
    <row r="117" spans="1:36" ht="15" customHeight="1">
      <c r="A117" s="93">
        <v>1</v>
      </c>
      <c r="B117" s="3" t="s">
        <v>159</v>
      </c>
      <c r="C117" s="94">
        <f>1</f>
        <v>1</v>
      </c>
      <c r="D117" s="94"/>
      <c r="E117" s="94"/>
      <c r="F117" s="94"/>
      <c r="G117" s="94"/>
      <c r="H117" s="94"/>
      <c r="I117" s="94">
        <v>-0.5</v>
      </c>
      <c r="J117" s="94"/>
      <c r="K117" s="94"/>
      <c r="L117" s="94"/>
      <c r="M117" s="94"/>
      <c r="N117" s="94"/>
      <c r="O117" s="62">
        <f>SUM(C117:I117)</f>
        <v>0.5</v>
      </c>
      <c r="P117" s="65" t="s">
        <v>137</v>
      </c>
      <c r="Q117" s="13"/>
      <c r="R117" s="13"/>
      <c r="S117" s="66">
        <f>SUM(C117)</f>
        <v>1</v>
      </c>
      <c r="Y117" s="68">
        <f>SUM(I117)</f>
        <v>-0.5</v>
      </c>
      <c r="Z117" s="69"/>
      <c r="AA117" s="69"/>
      <c r="AB117" s="69"/>
      <c r="AC117" s="70"/>
      <c r="AD117" s="71"/>
      <c r="AE117" s="66">
        <f>SUM(O117)</f>
        <v>0.5</v>
      </c>
      <c r="AF117" s="15"/>
      <c r="AG117" s="15"/>
      <c r="AH117" s="15"/>
      <c r="AI117" s="28"/>
    </row>
    <row r="118" spans="1:36" ht="15" customHeight="1">
      <c r="A118" s="60">
        <v>2</v>
      </c>
      <c r="B118" s="4" t="s">
        <v>160</v>
      </c>
      <c r="C118" s="61">
        <v>1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2">
        <f>SUM(C118:I118)</f>
        <v>1</v>
      </c>
      <c r="P118" s="63"/>
      <c r="Q118" s="13"/>
      <c r="R118" s="13"/>
      <c r="T118" s="74">
        <f>SUM(C118)</f>
        <v>1</v>
      </c>
      <c r="Y118" s="72"/>
      <c r="Z118" s="75">
        <f>SUM(I118)</f>
        <v>0</v>
      </c>
      <c r="AA118" s="69"/>
      <c r="AB118" s="69"/>
      <c r="AC118" s="70"/>
      <c r="AD118" s="73"/>
      <c r="AE118" s="27"/>
      <c r="AF118" s="74">
        <f>SUM(O118)</f>
        <v>1</v>
      </c>
      <c r="AG118" s="15"/>
      <c r="AH118" s="15"/>
      <c r="AI118" s="28"/>
    </row>
    <row r="119" spans="1:36" ht="22.5" customHeight="1">
      <c r="A119" s="60">
        <v>3</v>
      </c>
      <c r="B119" s="4" t="s">
        <v>150</v>
      </c>
      <c r="C119" s="61">
        <f>1</f>
        <v>1</v>
      </c>
      <c r="D119" s="61"/>
      <c r="E119" s="61"/>
      <c r="F119" s="61"/>
      <c r="G119" s="61"/>
      <c r="H119" s="61"/>
      <c r="I119" s="61">
        <v>-0.5</v>
      </c>
      <c r="J119" s="61"/>
      <c r="K119" s="61"/>
      <c r="L119" s="61"/>
      <c r="M119" s="61"/>
      <c r="N119" s="61"/>
      <c r="O119" s="62">
        <f>SUM(C119:I119)</f>
        <v>0.5</v>
      </c>
      <c r="P119" s="63" t="s">
        <v>151</v>
      </c>
      <c r="Q119" s="13"/>
      <c r="R119" s="13"/>
      <c r="U119" s="74">
        <f>SUM(C119)</f>
        <v>1</v>
      </c>
      <c r="Y119" s="72"/>
      <c r="Z119" s="69"/>
      <c r="AA119" s="75">
        <f>SUM(I119)</f>
        <v>-0.5</v>
      </c>
      <c r="AB119" s="69"/>
      <c r="AC119" s="70"/>
      <c r="AD119" s="73"/>
      <c r="AE119" s="27"/>
      <c r="AF119" s="15"/>
      <c r="AG119" s="74">
        <f>SUM(O119)</f>
        <v>0.5</v>
      </c>
      <c r="AH119" s="15"/>
      <c r="AI119" s="28"/>
    </row>
    <row r="120" spans="1:36" ht="15" customHeight="1">
      <c r="A120" s="60"/>
      <c r="B120" s="4" t="s">
        <v>79</v>
      </c>
      <c r="C120" s="61">
        <f>SUM(C117:C119)</f>
        <v>3</v>
      </c>
      <c r="D120" s="61">
        <f t="shared" ref="D120:O120" si="20">SUM(D117:D119)</f>
        <v>0</v>
      </c>
      <c r="E120" s="61">
        <f t="shared" si="20"/>
        <v>0</v>
      </c>
      <c r="F120" s="61">
        <f t="shared" si="20"/>
        <v>0</v>
      </c>
      <c r="G120" s="61">
        <f t="shared" si="20"/>
        <v>0</v>
      </c>
      <c r="H120" s="61">
        <f t="shared" si="20"/>
        <v>0</v>
      </c>
      <c r="I120" s="61">
        <f t="shared" si="20"/>
        <v>-1</v>
      </c>
      <c r="J120" s="61">
        <f t="shared" si="20"/>
        <v>0</v>
      </c>
      <c r="K120" s="61">
        <f t="shared" si="20"/>
        <v>0</v>
      </c>
      <c r="L120" s="61">
        <f t="shared" si="20"/>
        <v>0</v>
      </c>
      <c r="M120" s="61">
        <f t="shared" si="20"/>
        <v>0</v>
      </c>
      <c r="N120" s="61">
        <f t="shared" si="20"/>
        <v>0</v>
      </c>
      <c r="O120" s="61">
        <f t="shared" si="20"/>
        <v>2</v>
      </c>
      <c r="P120" s="63"/>
      <c r="Q120" s="13"/>
      <c r="R120" s="13"/>
      <c r="Y120" s="72"/>
      <c r="Z120" s="69"/>
      <c r="AA120" s="69"/>
      <c r="AB120" s="69"/>
      <c r="AC120" s="70"/>
      <c r="AD120" s="73"/>
      <c r="AE120" s="27"/>
      <c r="AF120" s="15"/>
      <c r="AG120" s="15"/>
      <c r="AH120" s="15"/>
      <c r="AI120" s="28"/>
    </row>
    <row r="121" spans="1:36" ht="15" customHeight="1" thickBot="1">
      <c r="A121" s="107"/>
      <c r="B121" s="141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0"/>
      <c r="Q121" s="13"/>
      <c r="R121" s="13"/>
      <c r="Y121" s="72"/>
      <c r="Z121" s="69"/>
      <c r="AA121" s="69"/>
      <c r="AB121" s="69"/>
      <c r="AC121" s="70"/>
      <c r="AD121" s="73"/>
      <c r="AE121" s="27"/>
      <c r="AF121" s="15"/>
      <c r="AG121" s="15"/>
      <c r="AH121" s="15"/>
      <c r="AI121" s="28"/>
    </row>
    <row r="122" spans="1:36" ht="15" customHeight="1">
      <c r="A122" s="111" t="s">
        <v>161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3"/>
      <c r="Q122" s="85"/>
      <c r="R122" s="85"/>
      <c r="S122" s="86"/>
      <c r="T122" s="87"/>
      <c r="U122" s="87"/>
      <c r="V122" s="87"/>
      <c r="W122" s="88"/>
      <c r="Y122" s="89"/>
      <c r="Z122" s="90"/>
      <c r="AA122" s="90"/>
      <c r="AB122" s="90"/>
      <c r="AC122" s="91"/>
      <c r="AD122" s="92"/>
      <c r="AE122" s="86"/>
      <c r="AF122" s="87"/>
      <c r="AG122" s="87"/>
      <c r="AH122" s="87"/>
      <c r="AI122" s="88"/>
    </row>
    <row r="123" spans="1:36" ht="36.75" customHeight="1">
      <c r="A123" s="93">
        <v>1</v>
      </c>
      <c r="B123" s="3" t="s">
        <v>162</v>
      </c>
      <c r="C123" s="121">
        <f>1</f>
        <v>1</v>
      </c>
      <c r="D123" s="121"/>
      <c r="E123" s="121"/>
      <c r="F123" s="121"/>
      <c r="G123" s="121"/>
      <c r="H123" s="121"/>
      <c r="I123" s="121">
        <f>-0.25-0.25</f>
        <v>-0.5</v>
      </c>
      <c r="J123" s="121"/>
      <c r="K123" s="121"/>
      <c r="L123" s="121"/>
      <c r="M123" s="121"/>
      <c r="N123" s="121"/>
      <c r="O123" s="62">
        <f>SUM(C123:I123)</f>
        <v>0.5</v>
      </c>
      <c r="P123" s="147" t="s">
        <v>163</v>
      </c>
      <c r="Q123" s="13"/>
      <c r="R123" s="13"/>
      <c r="S123" s="133">
        <f>C123</f>
        <v>1</v>
      </c>
      <c r="Y123" s="134">
        <f>I123</f>
        <v>-0.5</v>
      </c>
      <c r="Z123" s="69"/>
      <c r="AA123" s="69"/>
      <c r="AB123" s="69"/>
      <c r="AC123" s="70"/>
      <c r="AD123" s="135"/>
      <c r="AE123" s="133">
        <f>O123</f>
        <v>0.5</v>
      </c>
      <c r="AF123" s="15"/>
      <c r="AG123" s="15"/>
      <c r="AH123" s="15"/>
      <c r="AI123" s="28"/>
    </row>
    <row r="124" spans="1:36" ht="15" customHeight="1">
      <c r="A124" s="60">
        <v>2</v>
      </c>
      <c r="B124" s="4" t="s">
        <v>99</v>
      </c>
      <c r="C124" s="61">
        <v>2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2">
        <f>SUM(C124:I124)</f>
        <v>2</v>
      </c>
      <c r="P124" s="63"/>
      <c r="Q124" s="13"/>
      <c r="R124" s="13"/>
      <c r="T124" s="74">
        <f>SUM(C124:C126)</f>
        <v>6</v>
      </c>
      <c r="Y124" s="72"/>
      <c r="Z124" s="75">
        <f>SUM(I124:I126)</f>
        <v>0</v>
      </c>
      <c r="AA124" s="69"/>
      <c r="AB124" s="69"/>
      <c r="AC124" s="70"/>
      <c r="AD124" s="73"/>
      <c r="AE124" s="27"/>
      <c r="AF124" s="74">
        <f>SUM(O124:O126)</f>
        <v>6</v>
      </c>
      <c r="AG124" s="15"/>
      <c r="AH124" s="15"/>
      <c r="AI124" s="28"/>
    </row>
    <row r="125" spans="1:36" ht="15" customHeight="1">
      <c r="A125" s="118">
        <v>3</v>
      </c>
      <c r="B125" s="6" t="s">
        <v>164</v>
      </c>
      <c r="C125" s="61">
        <v>1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>
        <f>SUM(C125:I125)</f>
        <v>1</v>
      </c>
      <c r="P125" s="76"/>
      <c r="Q125" s="148"/>
      <c r="R125" s="148"/>
      <c r="T125" s="74"/>
      <c r="X125" s="149"/>
      <c r="Y125" s="72"/>
      <c r="Z125" s="75"/>
      <c r="AA125" s="69"/>
      <c r="AB125" s="69"/>
      <c r="AC125" s="70"/>
      <c r="AD125" s="73"/>
      <c r="AE125" s="27"/>
      <c r="AF125" s="74"/>
      <c r="AG125" s="15"/>
      <c r="AH125" s="15"/>
      <c r="AI125" s="28"/>
    </row>
    <row r="126" spans="1:36" s="148" customFormat="1" ht="15" customHeight="1">
      <c r="A126" s="60">
        <f>A125+1</f>
        <v>4</v>
      </c>
      <c r="B126" s="4" t="s">
        <v>165</v>
      </c>
      <c r="C126" s="61">
        <v>3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>
        <f>SUM(C126:I126)</f>
        <v>3</v>
      </c>
      <c r="P126" s="63"/>
      <c r="Q126" s="13"/>
      <c r="R126" s="13"/>
      <c r="S126" s="27"/>
      <c r="T126" s="15"/>
      <c r="U126" s="74">
        <f>SUM(C127)</f>
        <v>1</v>
      </c>
      <c r="V126" s="15"/>
      <c r="W126" s="28"/>
      <c r="X126" s="17"/>
      <c r="Y126" s="72"/>
      <c r="Z126" s="69"/>
      <c r="AA126" s="75">
        <f>SUM(I127)</f>
        <v>0</v>
      </c>
      <c r="AB126" s="69"/>
      <c r="AC126" s="70"/>
      <c r="AD126" s="73"/>
      <c r="AE126" s="27"/>
      <c r="AF126" s="15"/>
      <c r="AG126" s="74">
        <f>SUM(O127)</f>
        <v>1</v>
      </c>
      <c r="AH126" s="15"/>
      <c r="AI126" s="28"/>
      <c r="AJ126" s="150"/>
    </row>
    <row r="127" spans="1:36" ht="15" customHeight="1">
      <c r="A127" s="60">
        <f>A126+1</f>
        <v>5</v>
      </c>
      <c r="B127" s="4" t="s">
        <v>150</v>
      </c>
      <c r="C127" s="61">
        <v>1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2">
        <f>SUM(C127:I127)</f>
        <v>1</v>
      </c>
      <c r="P127" s="63"/>
      <c r="Q127" s="13"/>
      <c r="R127" s="13"/>
      <c r="Y127" s="72"/>
      <c r="Z127" s="69"/>
      <c r="AA127" s="69"/>
      <c r="AB127" s="69"/>
      <c r="AC127" s="70"/>
      <c r="AD127" s="73"/>
      <c r="AE127" s="27"/>
      <c r="AF127" s="15"/>
      <c r="AG127" s="15"/>
      <c r="AH127" s="15"/>
      <c r="AI127" s="28"/>
    </row>
    <row r="128" spans="1:36" ht="15" customHeight="1">
      <c r="A128" s="60"/>
      <c r="B128" s="4" t="s">
        <v>79</v>
      </c>
      <c r="C128" s="62">
        <f>SUM(C123:C127)</f>
        <v>8</v>
      </c>
      <c r="D128" s="62">
        <f t="shared" ref="D128:O128" si="21">SUM(D123:D127)</f>
        <v>0</v>
      </c>
      <c r="E128" s="62">
        <f t="shared" si="21"/>
        <v>0</v>
      </c>
      <c r="F128" s="62">
        <f t="shared" si="21"/>
        <v>0</v>
      </c>
      <c r="G128" s="62">
        <f t="shared" si="21"/>
        <v>0</v>
      </c>
      <c r="H128" s="62">
        <f t="shared" si="21"/>
        <v>0</v>
      </c>
      <c r="I128" s="62">
        <f t="shared" si="21"/>
        <v>-0.5</v>
      </c>
      <c r="J128" s="62">
        <f t="shared" si="21"/>
        <v>0</v>
      </c>
      <c r="K128" s="62">
        <f t="shared" si="21"/>
        <v>0</v>
      </c>
      <c r="L128" s="62">
        <f t="shared" si="21"/>
        <v>0</v>
      </c>
      <c r="M128" s="62">
        <f t="shared" si="21"/>
        <v>0</v>
      </c>
      <c r="N128" s="62">
        <f t="shared" si="21"/>
        <v>0</v>
      </c>
      <c r="O128" s="62">
        <f t="shared" si="21"/>
        <v>7.5</v>
      </c>
      <c r="P128" s="63"/>
      <c r="Q128" s="13"/>
      <c r="R128" s="13"/>
      <c r="W128" s="28">
        <f>SUM(S123:V129)</f>
        <v>8</v>
      </c>
      <c r="Y128" s="72"/>
      <c r="Z128" s="69"/>
      <c r="AA128" s="69"/>
      <c r="AB128" s="69"/>
      <c r="AC128" s="70">
        <f>SUM(Y123:AB129)</f>
        <v>-0.5</v>
      </c>
      <c r="AD128" s="73"/>
      <c r="AE128" s="27"/>
      <c r="AF128" s="15"/>
      <c r="AG128" s="15"/>
      <c r="AH128" s="15"/>
      <c r="AI128" s="28">
        <f>SUM(AE123:AH129)</f>
        <v>7.5</v>
      </c>
    </row>
    <row r="129" spans="1:47" ht="15" customHeight="1">
      <c r="A129" s="107"/>
      <c r="B129" s="141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0"/>
      <c r="Q129" s="13"/>
      <c r="R129" s="13"/>
      <c r="Y129" s="72"/>
      <c r="Z129" s="69"/>
      <c r="AA129" s="69"/>
      <c r="AB129" s="69"/>
      <c r="AC129" s="70"/>
      <c r="AD129" s="73"/>
      <c r="AE129" s="27"/>
      <c r="AF129" s="15"/>
      <c r="AG129" s="15"/>
      <c r="AH129" s="15"/>
      <c r="AI129" s="28"/>
    </row>
    <row r="130" spans="1:47" ht="15" customHeight="1">
      <c r="A130" s="82" t="s">
        <v>166</v>
      </c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4"/>
      <c r="Q130" s="85"/>
      <c r="R130" s="85"/>
      <c r="S130" s="86"/>
      <c r="T130" s="87"/>
      <c r="U130" s="87"/>
      <c r="V130" s="87"/>
      <c r="W130" s="88"/>
      <c r="Y130" s="89"/>
      <c r="Z130" s="90"/>
      <c r="AA130" s="90"/>
      <c r="AB130" s="90"/>
      <c r="AC130" s="91"/>
      <c r="AD130" s="92"/>
      <c r="AE130" s="86"/>
      <c r="AF130" s="87"/>
      <c r="AG130" s="87"/>
      <c r="AH130" s="87"/>
      <c r="AI130" s="88"/>
    </row>
    <row r="131" spans="1:47" ht="15" customHeight="1">
      <c r="A131" s="151">
        <v>1</v>
      </c>
      <c r="B131" s="10" t="s">
        <v>167</v>
      </c>
      <c r="C131" s="94">
        <v>1</v>
      </c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62">
        <f>SUM(C131:I131)</f>
        <v>1</v>
      </c>
      <c r="P131" s="152"/>
      <c r="Q131" s="18"/>
      <c r="R131" s="18"/>
      <c r="S131" s="66">
        <f>SUM(C131)</f>
        <v>1</v>
      </c>
      <c r="Y131" s="68">
        <f>SUM(I131)</f>
        <v>0</v>
      </c>
      <c r="Z131" s="69"/>
      <c r="AA131" s="69"/>
      <c r="AB131" s="69"/>
      <c r="AC131" s="70"/>
      <c r="AD131" s="71"/>
      <c r="AE131" s="66">
        <f>SUM(O131)</f>
        <v>1</v>
      </c>
      <c r="AF131" s="15"/>
      <c r="AG131" s="15"/>
      <c r="AH131" s="15"/>
      <c r="AI131" s="28"/>
    </row>
    <row r="132" spans="1:47" s="18" customFormat="1" ht="15" customHeight="1">
      <c r="A132" s="60">
        <v>2</v>
      </c>
      <c r="B132" s="4" t="s">
        <v>147</v>
      </c>
      <c r="C132" s="61">
        <v>1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2">
        <f>SUM(C132:I132)</f>
        <v>1</v>
      </c>
      <c r="P132" s="63"/>
      <c r="Q132" s="13"/>
      <c r="R132" s="13"/>
      <c r="S132" s="27"/>
      <c r="T132" s="74">
        <f>SUM(C132)</f>
        <v>1</v>
      </c>
      <c r="U132" s="15"/>
      <c r="V132" s="15"/>
      <c r="W132" s="28"/>
      <c r="X132" s="17"/>
      <c r="Y132" s="72"/>
      <c r="Z132" s="75">
        <f>SUM(I132)</f>
        <v>0</v>
      </c>
      <c r="AA132" s="69"/>
      <c r="AB132" s="69"/>
      <c r="AC132" s="70"/>
      <c r="AD132" s="73"/>
      <c r="AE132" s="27"/>
      <c r="AF132" s="74">
        <f>SUM(O132)</f>
        <v>1</v>
      </c>
      <c r="AG132" s="15"/>
      <c r="AH132" s="15"/>
      <c r="AI132" s="28"/>
      <c r="AJ132" s="25"/>
    </row>
    <row r="133" spans="1:47" ht="15" customHeight="1">
      <c r="A133" s="60"/>
      <c r="B133" s="4" t="s">
        <v>79</v>
      </c>
      <c r="C133" s="61">
        <f>SUM(C131:C132)</f>
        <v>2</v>
      </c>
      <c r="D133" s="61">
        <f t="shared" ref="D133:O133" si="22">SUM(D131:D132)</f>
        <v>0</v>
      </c>
      <c r="E133" s="61">
        <f t="shared" si="22"/>
        <v>0</v>
      </c>
      <c r="F133" s="61">
        <f t="shared" si="22"/>
        <v>0</v>
      </c>
      <c r="G133" s="61">
        <f t="shared" si="22"/>
        <v>0</v>
      </c>
      <c r="H133" s="61">
        <f t="shared" si="22"/>
        <v>0</v>
      </c>
      <c r="I133" s="61">
        <f t="shared" si="22"/>
        <v>0</v>
      </c>
      <c r="J133" s="61">
        <f t="shared" si="22"/>
        <v>0</v>
      </c>
      <c r="K133" s="61">
        <f t="shared" si="22"/>
        <v>0</v>
      </c>
      <c r="L133" s="61">
        <f t="shared" si="22"/>
        <v>0</v>
      </c>
      <c r="M133" s="61">
        <f t="shared" si="22"/>
        <v>0</v>
      </c>
      <c r="N133" s="61">
        <f t="shared" si="22"/>
        <v>0</v>
      </c>
      <c r="O133" s="61">
        <f t="shared" si="22"/>
        <v>2</v>
      </c>
      <c r="P133" s="63"/>
      <c r="Q133" s="13"/>
      <c r="R133" s="13"/>
      <c r="W133" s="28">
        <f>SUM(S131:V134)</f>
        <v>2</v>
      </c>
      <c r="Y133" s="72"/>
      <c r="Z133" s="69"/>
      <c r="AA133" s="69"/>
      <c r="AB133" s="69"/>
      <c r="AC133" s="70">
        <f>SUM(Y131:AB134)</f>
        <v>0</v>
      </c>
      <c r="AD133" s="73"/>
      <c r="AE133" s="27"/>
      <c r="AF133" s="15"/>
      <c r="AG133" s="15"/>
      <c r="AH133" s="15"/>
      <c r="AI133" s="28">
        <f>SUM(AE131:AH134)</f>
        <v>2</v>
      </c>
    </row>
    <row r="134" spans="1:47" ht="15" customHeight="1">
      <c r="A134" s="60"/>
      <c r="B134" s="139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63"/>
      <c r="Q134" s="13"/>
      <c r="R134" s="13"/>
      <c r="Y134" s="72"/>
      <c r="Z134" s="69"/>
      <c r="AA134" s="69"/>
      <c r="AB134" s="69"/>
      <c r="AC134" s="70"/>
      <c r="AD134" s="73"/>
      <c r="AE134" s="27"/>
      <c r="AF134" s="15"/>
      <c r="AG134" s="15"/>
      <c r="AH134" s="15"/>
      <c r="AI134" s="28"/>
    </row>
    <row r="135" spans="1:47" ht="15" customHeight="1">
      <c r="A135" s="82" t="s">
        <v>168</v>
      </c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4"/>
      <c r="Q135" s="85"/>
      <c r="R135" s="85"/>
      <c r="S135" s="86"/>
      <c r="T135" s="87"/>
      <c r="U135" s="87"/>
      <c r="V135" s="87"/>
      <c r="W135" s="88"/>
    </row>
    <row r="136" spans="1:47" ht="15" customHeight="1">
      <c r="A136" s="151">
        <v>1</v>
      </c>
      <c r="B136" s="10" t="s">
        <v>169</v>
      </c>
      <c r="C136" s="94">
        <v>1</v>
      </c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62">
        <f t="shared" ref="O136:O142" si="23">SUM(C136:I136)</f>
        <v>1</v>
      </c>
      <c r="P136" s="152"/>
      <c r="Q136" s="9"/>
      <c r="R136" s="9"/>
      <c r="S136" s="66">
        <f>SUM(C136:C139)</f>
        <v>4</v>
      </c>
      <c r="Y136" s="68">
        <f>SUM(I136:I139)</f>
        <v>0</v>
      </c>
      <c r="Z136" s="69"/>
      <c r="AA136" s="69"/>
      <c r="AB136" s="69"/>
      <c r="AC136" s="70"/>
      <c r="AD136" s="71"/>
      <c r="AE136" s="66">
        <f>SUM(O136:O139)</f>
        <v>4</v>
      </c>
      <c r="AF136" s="15"/>
      <c r="AG136" s="15"/>
      <c r="AH136" s="15"/>
      <c r="AI136" s="28"/>
    </row>
    <row r="137" spans="1:47" s="18" customFormat="1" ht="15" customHeight="1">
      <c r="A137" s="151">
        <v>2</v>
      </c>
      <c r="B137" s="6" t="s">
        <v>170</v>
      </c>
      <c r="C137" s="61">
        <v>1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>
        <f t="shared" si="23"/>
        <v>1</v>
      </c>
      <c r="P137" s="76"/>
      <c r="Q137" s="9"/>
      <c r="R137" s="9"/>
      <c r="S137" s="27"/>
      <c r="T137" s="15"/>
      <c r="U137" s="15"/>
      <c r="V137" s="15"/>
      <c r="W137" s="28"/>
      <c r="X137" s="17"/>
      <c r="Y137" s="72"/>
      <c r="Z137" s="69"/>
      <c r="AA137" s="69"/>
      <c r="AB137" s="69"/>
      <c r="AC137" s="70"/>
      <c r="AD137" s="73"/>
      <c r="AE137" s="27"/>
      <c r="AF137" s="15"/>
      <c r="AG137" s="15"/>
      <c r="AH137" s="15"/>
      <c r="AI137" s="28"/>
      <c r="AJ137" s="25"/>
    </row>
    <row r="138" spans="1:47" s="18" customFormat="1" ht="15" customHeight="1">
      <c r="A138" s="151">
        <v>3</v>
      </c>
      <c r="B138" s="5" t="s">
        <v>171</v>
      </c>
      <c r="C138" s="61">
        <v>1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>
        <f t="shared" si="23"/>
        <v>1</v>
      </c>
      <c r="P138" s="76"/>
      <c r="Q138" s="9"/>
      <c r="R138" s="9"/>
      <c r="S138" s="27"/>
      <c r="T138" s="15"/>
      <c r="U138" s="15"/>
      <c r="V138" s="15"/>
      <c r="W138" s="28"/>
      <c r="X138" s="17"/>
      <c r="Y138" s="72"/>
      <c r="Z138" s="69"/>
      <c r="AA138" s="69"/>
      <c r="AB138" s="69"/>
      <c r="AC138" s="70"/>
      <c r="AD138" s="73"/>
      <c r="AE138" s="27"/>
      <c r="AF138" s="15"/>
      <c r="AG138" s="15"/>
      <c r="AH138" s="15"/>
      <c r="AI138" s="28"/>
      <c r="AJ138" s="25"/>
    </row>
    <row r="139" spans="1:47" s="18" customFormat="1" ht="15" customHeight="1">
      <c r="A139" s="151">
        <v>4</v>
      </c>
      <c r="B139" s="6" t="s">
        <v>172</v>
      </c>
      <c r="C139" s="61">
        <v>1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2">
        <f t="shared" si="23"/>
        <v>1</v>
      </c>
      <c r="P139" s="76"/>
      <c r="Q139" s="9"/>
      <c r="R139" s="9"/>
      <c r="S139" s="27"/>
      <c r="T139" s="15"/>
      <c r="U139" s="15"/>
      <c r="V139" s="15"/>
      <c r="W139" s="28"/>
      <c r="X139" s="17"/>
      <c r="Y139" s="72"/>
      <c r="Z139" s="69"/>
      <c r="AA139" s="69"/>
      <c r="AB139" s="69"/>
      <c r="AC139" s="70"/>
      <c r="AD139" s="73"/>
      <c r="AE139" s="27"/>
      <c r="AF139" s="15"/>
      <c r="AG139" s="15"/>
      <c r="AH139" s="15"/>
      <c r="AI139" s="28"/>
      <c r="AJ139" s="25"/>
    </row>
    <row r="140" spans="1:47" s="18" customFormat="1" ht="15" customHeight="1">
      <c r="A140" s="151">
        <v>5</v>
      </c>
      <c r="B140" s="6" t="s">
        <v>173</v>
      </c>
      <c r="C140" s="61">
        <v>1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>
        <f t="shared" si="23"/>
        <v>1</v>
      </c>
      <c r="P140" s="76"/>
      <c r="Q140" s="153"/>
      <c r="R140" s="9"/>
      <c r="S140" s="27"/>
      <c r="T140" s="15"/>
      <c r="U140" s="15"/>
      <c r="V140" s="15"/>
      <c r="W140" s="28"/>
      <c r="X140" s="100"/>
      <c r="Y140" s="72"/>
      <c r="Z140" s="69"/>
      <c r="AA140" s="69"/>
      <c r="AB140" s="69"/>
      <c r="AC140" s="70"/>
      <c r="AD140" s="73"/>
      <c r="AE140" s="27"/>
      <c r="AF140" s="15"/>
      <c r="AG140" s="15"/>
      <c r="AH140" s="15"/>
      <c r="AI140" s="28"/>
      <c r="AJ140" s="25"/>
    </row>
    <row r="141" spans="1:47" s="9" customFormat="1" ht="15" customHeight="1">
      <c r="A141" s="93">
        <f>A140+1</f>
        <v>6</v>
      </c>
      <c r="B141" s="4" t="s">
        <v>174</v>
      </c>
      <c r="C141" s="61">
        <v>1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2">
        <f t="shared" si="23"/>
        <v>1</v>
      </c>
      <c r="P141" s="63"/>
      <c r="Q141" s="154"/>
      <c r="R141" s="31"/>
      <c r="S141" s="27"/>
      <c r="T141" s="15"/>
      <c r="U141" s="15"/>
      <c r="V141" s="15"/>
      <c r="W141" s="28"/>
      <c r="X141" s="100"/>
      <c r="Y141" s="72"/>
      <c r="Z141" s="69"/>
      <c r="AA141" s="69"/>
      <c r="AB141" s="69"/>
      <c r="AC141" s="70"/>
      <c r="AD141" s="73"/>
      <c r="AE141" s="27"/>
      <c r="AF141" s="15"/>
      <c r="AG141" s="15"/>
      <c r="AH141" s="15"/>
      <c r="AI141" s="28"/>
      <c r="AJ141" s="101"/>
    </row>
    <row r="142" spans="1:47" s="31" customFormat="1" ht="20.25" customHeight="1">
      <c r="A142" s="93">
        <f>A141+1</f>
        <v>7</v>
      </c>
      <c r="B142" s="4" t="s">
        <v>175</v>
      </c>
      <c r="C142" s="62">
        <v>0.75</v>
      </c>
      <c r="D142" s="62"/>
      <c r="E142" s="62"/>
      <c r="F142" s="62"/>
      <c r="G142" s="62"/>
      <c r="H142" s="62"/>
      <c r="I142" s="62">
        <v>0.25</v>
      </c>
      <c r="J142" s="62"/>
      <c r="K142" s="62"/>
      <c r="L142" s="62"/>
      <c r="M142" s="62"/>
      <c r="N142" s="62"/>
      <c r="O142" s="62">
        <f t="shared" si="23"/>
        <v>1</v>
      </c>
      <c r="P142" s="152" t="s">
        <v>176</v>
      </c>
      <c r="Q142" s="154"/>
      <c r="S142" s="27"/>
      <c r="T142" s="15"/>
      <c r="U142" s="15"/>
      <c r="V142" s="78">
        <f>SUM(C140:C142)</f>
        <v>2.75</v>
      </c>
      <c r="W142" s="28"/>
      <c r="X142" s="100"/>
      <c r="Y142" s="72"/>
      <c r="Z142" s="69"/>
      <c r="AA142" s="69"/>
      <c r="AB142" s="79">
        <f>SUM(I140:I142)</f>
        <v>0.25</v>
      </c>
      <c r="AC142" s="70"/>
      <c r="AD142" s="73"/>
      <c r="AE142" s="27"/>
      <c r="AF142" s="15"/>
      <c r="AG142" s="15"/>
      <c r="AH142" s="78">
        <f>SUM(O140:O142)</f>
        <v>3</v>
      </c>
      <c r="AI142" s="28"/>
      <c r="AJ142" s="101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 s="31" customFormat="1" ht="15" customHeight="1">
      <c r="A143" s="60"/>
      <c r="B143" s="6" t="s">
        <v>177</v>
      </c>
      <c r="C143" s="62">
        <f>SUM(C136:C142)</f>
        <v>6.75</v>
      </c>
      <c r="D143" s="62">
        <f t="shared" ref="D143:O143" si="24">SUM(D136:D142)</f>
        <v>0</v>
      </c>
      <c r="E143" s="62">
        <f t="shared" si="24"/>
        <v>0</v>
      </c>
      <c r="F143" s="62">
        <f t="shared" si="24"/>
        <v>0</v>
      </c>
      <c r="G143" s="62">
        <f t="shared" si="24"/>
        <v>0</v>
      </c>
      <c r="H143" s="62">
        <f t="shared" si="24"/>
        <v>0</v>
      </c>
      <c r="I143" s="62">
        <f t="shared" si="24"/>
        <v>0.25</v>
      </c>
      <c r="J143" s="62">
        <f t="shared" si="24"/>
        <v>0</v>
      </c>
      <c r="K143" s="62">
        <f t="shared" si="24"/>
        <v>0</v>
      </c>
      <c r="L143" s="62">
        <f t="shared" si="24"/>
        <v>0</v>
      </c>
      <c r="M143" s="62">
        <f t="shared" si="24"/>
        <v>0</v>
      </c>
      <c r="N143" s="62">
        <f t="shared" si="24"/>
        <v>0</v>
      </c>
      <c r="O143" s="62">
        <f t="shared" si="24"/>
        <v>7</v>
      </c>
      <c r="P143" s="63"/>
      <c r="Q143" s="13"/>
      <c r="R143" s="13"/>
      <c r="S143" s="27"/>
      <c r="T143" s="15"/>
      <c r="U143" s="15"/>
      <c r="V143" s="15"/>
      <c r="W143" s="28">
        <f>SUM(S136:V144)</f>
        <v>6.75</v>
      </c>
      <c r="X143" s="17"/>
      <c r="Y143" s="72"/>
      <c r="Z143" s="69"/>
      <c r="AA143" s="69"/>
      <c r="AB143" s="69"/>
      <c r="AC143" s="70">
        <f>SUM(Y136:AB144)</f>
        <v>0.25</v>
      </c>
      <c r="AD143" s="73"/>
      <c r="AE143" s="27"/>
      <c r="AF143" s="15"/>
      <c r="AG143" s="15"/>
      <c r="AH143" s="15"/>
      <c r="AI143" s="28">
        <f>SUM(AE136:AH144)</f>
        <v>7</v>
      </c>
      <c r="AJ143" s="101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 ht="15" customHeight="1">
      <c r="A144" s="107"/>
      <c r="B144" s="141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0"/>
      <c r="Q144" s="13"/>
      <c r="R144" s="13"/>
      <c r="Y144" s="72"/>
      <c r="Z144" s="69"/>
      <c r="AA144" s="69"/>
      <c r="AB144" s="69"/>
      <c r="AC144" s="70"/>
      <c r="AD144" s="73"/>
      <c r="AE144" s="27"/>
      <c r="AF144" s="15"/>
      <c r="AG144" s="15"/>
      <c r="AH144" s="15"/>
      <c r="AI144" s="28"/>
    </row>
    <row r="145" spans="1:47" ht="15" customHeight="1">
      <c r="A145" s="82" t="s">
        <v>178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4"/>
      <c r="Q145" s="85"/>
      <c r="R145" s="85"/>
      <c r="S145" s="86"/>
      <c r="T145" s="87"/>
      <c r="U145" s="87"/>
      <c r="V145" s="87"/>
      <c r="W145" s="88"/>
    </row>
    <row r="146" spans="1:47" ht="15" customHeight="1">
      <c r="A146" s="93">
        <v>1</v>
      </c>
      <c r="B146" s="3" t="s">
        <v>25</v>
      </c>
      <c r="C146" s="94">
        <v>1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62">
        <f t="shared" ref="O146:O164" si="25">SUM(C146:I146)</f>
        <v>1</v>
      </c>
      <c r="P146" s="95"/>
      <c r="Q146" s="13"/>
      <c r="R146" s="13"/>
      <c r="S146" s="66">
        <f>SUM(C146:C150)</f>
        <v>2.75</v>
      </c>
      <c r="Y146" s="68">
        <f>SUM(I146:I150)</f>
        <v>0.25</v>
      </c>
      <c r="Z146" s="69"/>
      <c r="AA146" s="69"/>
      <c r="AB146" s="69"/>
      <c r="AC146" s="70"/>
      <c r="AD146" s="71"/>
      <c r="AE146" s="66">
        <f>SUM(O146:O150)</f>
        <v>3</v>
      </c>
      <c r="AF146" s="15"/>
      <c r="AG146" s="15"/>
      <c r="AH146" s="15"/>
      <c r="AI146" s="28"/>
    </row>
    <row r="147" spans="1:47" ht="15" customHeight="1">
      <c r="A147" s="60">
        <f>A146+1</f>
        <v>2</v>
      </c>
      <c r="B147" s="4" t="s">
        <v>26</v>
      </c>
      <c r="C147" s="61">
        <f>0.5+0.5</f>
        <v>1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2">
        <f t="shared" si="25"/>
        <v>1</v>
      </c>
      <c r="P147" s="63"/>
      <c r="Q147" s="154"/>
      <c r="R147" s="31"/>
      <c r="X147" s="100"/>
      <c r="Y147" s="72"/>
      <c r="Z147" s="69"/>
      <c r="AA147" s="69"/>
      <c r="AB147" s="69"/>
      <c r="AC147" s="70"/>
      <c r="AD147" s="73"/>
      <c r="AE147" s="27"/>
      <c r="AF147" s="15"/>
      <c r="AG147" s="15"/>
      <c r="AH147" s="15"/>
      <c r="AI147" s="28"/>
    </row>
    <row r="148" spans="1:47" s="31" customFormat="1" ht="15" customHeight="1">
      <c r="A148" s="97">
        <f t="shared" ref="A148:A163" si="26">A147+1</f>
        <v>3</v>
      </c>
      <c r="B148" s="5" t="s">
        <v>27</v>
      </c>
      <c r="C148" s="62">
        <v>0.25</v>
      </c>
      <c r="D148" s="62"/>
      <c r="E148" s="62"/>
      <c r="F148" s="62"/>
      <c r="G148" s="62"/>
      <c r="H148" s="62"/>
      <c r="I148" s="62">
        <v>0.25</v>
      </c>
      <c r="J148" s="62"/>
      <c r="K148" s="62"/>
      <c r="L148" s="62"/>
      <c r="M148" s="62"/>
      <c r="N148" s="62"/>
      <c r="O148" s="62">
        <f t="shared" si="25"/>
        <v>0.5</v>
      </c>
      <c r="P148" s="65" t="s">
        <v>179</v>
      </c>
      <c r="Q148" s="11"/>
      <c r="R148" s="11"/>
      <c r="S148" s="27"/>
      <c r="T148" s="15"/>
      <c r="U148" s="15"/>
      <c r="V148" s="15"/>
      <c r="W148" s="28"/>
      <c r="X148" s="100"/>
      <c r="Y148" s="72"/>
      <c r="Z148" s="69"/>
      <c r="AA148" s="69"/>
      <c r="AB148" s="69"/>
      <c r="AC148" s="70"/>
      <c r="AD148" s="73"/>
      <c r="AE148" s="27"/>
      <c r="AF148" s="15"/>
      <c r="AG148" s="15"/>
      <c r="AH148" s="15"/>
      <c r="AI148" s="28"/>
      <c r="AJ148" s="101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 s="11" customFormat="1" ht="15" customHeight="1">
      <c r="A149" s="97">
        <f t="shared" si="26"/>
        <v>4</v>
      </c>
      <c r="B149" s="6" t="s">
        <v>28</v>
      </c>
      <c r="C149" s="96">
        <f>0.5</f>
        <v>0.5</v>
      </c>
      <c r="D149" s="96"/>
      <c r="E149" s="96"/>
      <c r="F149" s="96"/>
      <c r="G149" s="96"/>
      <c r="H149" s="96"/>
      <c r="I149" s="96">
        <v>-0.5</v>
      </c>
      <c r="J149" s="96"/>
      <c r="K149" s="96"/>
      <c r="L149" s="96"/>
      <c r="M149" s="96"/>
      <c r="N149" s="96"/>
      <c r="O149" s="62">
        <f t="shared" si="25"/>
        <v>0</v>
      </c>
      <c r="P149" s="65" t="s">
        <v>137</v>
      </c>
      <c r="Q149" s="148"/>
      <c r="R149" s="148"/>
      <c r="S149" s="66"/>
      <c r="T149" s="15"/>
      <c r="U149" s="15"/>
      <c r="V149" s="15"/>
      <c r="W149" s="28"/>
      <c r="X149" s="149"/>
      <c r="Y149" s="68"/>
      <c r="Z149" s="69"/>
      <c r="AA149" s="69"/>
      <c r="AB149" s="69"/>
      <c r="AC149" s="70"/>
      <c r="AD149" s="71"/>
      <c r="AE149" s="66"/>
      <c r="AF149" s="15"/>
      <c r="AG149" s="15"/>
      <c r="AH149" s="15"/>
      <c r="AI149" s="28"/>
      <c r="AJ149" s="101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 s="148" customFormat="1" ht="15" customHeight="1">
      <c r="A150" s="97">
        <f t="shared" si="26"/>
        <v>5</v>
      </c>
      <c r="B150" s="6" t="s">
        <v>29</v>
      </c>
      <c r="C150" s="61">
        <v>0</v>
      </c>
      <c r="D150" s="94"/>
      <c r="E150" s="94"/>
      <c r="F150" s="94"/>
      <c r="G150" s="94"/>
      <c r="H150" s="94"/>
      <c r="I150" s="94">
        <v>0.5</v>
      </c>
      <c r="J150" s="94"/>
      <c r="K150" s="94"/>
      <c r="L150" s="94"/>
      <c r="M150" s="94"/>
      <c r="N150" s="94"/>
      <c r="O150" s="62">
        <f t="shared" si="25"/>
        <v>0.5</v>
      </c>
      <c r="P150" s="95" t="s">
        <v>180</v>
      </c>
      <c r="S150" s="66"/>
      <c r="T150" s="15"/>
      <c r="U150" s="15"/>
      <c r="V150" s="15"/>
      <c r="W150" s="28"/>
      <c r="X150" s="149"/>
      <c r="Y150" s="68"/>
      <c r="Z150" s="69"/>
      <c r="AA150" s="69"/>
      <c r="AB150" s="69"/>
      <c r="AC150" s="70"/>
      <c r="AD150" s="71"/>
      <c r="AE150" s="66"/>
      <c r="AF150" s="15"/>
      <c r="AG150" s="15"/>
      <c r="AH150" s="15"/>
      <c r="AI150" s="28"/>
      <c r="AJ150" s="150"/>
    </row>
    <row r="151" spans="1:47" s="148" customFormat="1" ht="15" customHeight="1">
      <c r="A151" s="97">
        <f>A149+1</f>
        <v>5</v>
      </c>
      <c r="B151" s="6" t="s">
        <v>30</v>
      </c>
      <c r="C151" s="61">
        <v>1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2">
        <f t="shared" si="25"/>
        <v>1</v>
      </c>
      <c r="P151" s="76"/>
      <c r="Q151" s="18"/>
      <c r="R151" s="18"/>
      <c r="S151" s="27"/>
      <c r="T151" s="74">
        <f>SUM(C151:C155)</f>
        <v>3.5</v>
      </c>
      <c r="U151" s="15"/>
      <c r="V151" s="15"/>
      <c r="W151" s="28"/>
      <c r="X151" s="17"/>
      <c r="Y151" s="72"/>
      <c r="Z151" s="75">
        <f>SUM(I151:I155)</f>
        <v>0</v>
      </c>
      <c r="AA151" s="69"/>
      <c r="AB151" s="69"/>
      <c r="AC151" s="70"/>
      <c r="AD151" s="73"/>
      <c r="AE151" s="27"/>
      <c r="AF151" s="74">
        <f>SUM(O151:O155)</f>
        <v>3.5</v>
      </c>
      <c r="AG151" s="15"/>
      <c r="AH151" s="15"/>
      <c r="AI151" s="28"/>
      <c r="AJ151" s="150"/>
    </row>
    <row r="152" spans="1:47" s="18" customFormat="1" ht="15" customHeight="1">
      <c r="A152" s="97">
        <f t="shared" si="26"/>
        <v>6</v>
      </c>
      <c r="B152" s="6" t="s">
        <v>31</v>
      </c>
      <c r="C152" s="61">
        <f>1</f>
        <v>1</v>
      </c>
      <c r="D152" s="61"/>
      <c r="E152" s="61"/>
      <c r="F152" s="61"/>
      <c r="G152" s="61"/>
      <c r="H152" s="61"/>
      <c r="I152" s="61">
        <v>-0.5</v>
      </c>
      <c r="J152" s="61"/>
      <c r="K152" s="61"/>
      <c r="L152" s="61"/>
      <c r="M152" s="61"/>
      <c r="N152" s="61"/>
      <c r="O152" s="62">
        <f t="shared" si="25"/>
        <v>0.5</v>
      </c>
      <c r="P152" s="63" t="s">
        <v>104</v>
      </c>
      <c r="S152" s="27"/>
      <c r="T152" s="74"/>
      <c r="U152" s="15"/>
      <c r="V152" s="15"/>
      <c r="W152" s="28"/>
      <c r="X152" s="17"/>
      <c r="Y152" s="72"/>
      <c r="Z152" s="75"/>
      <c r="AA152" s="69"/>
      <c r="AB152" s="69"/>
      <c r="AC152" s="70"/>
      <c r="AD152" s="73"/>
      <c r="AE152" s="27"/>
      <c r="AF152" s="74"/>
      <c r="AG152" s="15"/>
      <c r="AH152" s="15"/>
      <c r="AI152" s="28"/>
      <c r="AJ152" s="25"/>
    </row>
    <row r="153" spans="1:47" s="18" customFormat="1" ht="15" customHeight="1">
      <c r="A153" s="97">
        <f t="shared" si="26"/>
        <v>7</v>
      </c>
      <c r="B153" s="5" t="s">
        <v>32</v>
      </c>
      <c r="C153" s="61">
        <f>1</f>
        <v>1</v>
      </c>
      <c r="D153" s="61"/>
      <c r="E153" s="61"/>
      <c r="F153" s="61"/>
      <c r="G153" s="61"/>
      <c r="H153" s="61"/>
      <c r="I153" s="61">
        <v>-0.5</v>
      </c>
      <c r="J153" s="61"/>
      <c r="K153" s="61"/>
      <c r="L153" s="61"/>
      <c r="M153" s="61"/>
      <c r="N153" s="61"/>
      <c r="O153" s="62">
        <f t="shared" si="25"/>
        <v>0.5</v>
      </c>
      <c r="P153" s="63" t="s">
        <v>104</v>
      </c>
      <c r="Q153" s="77"/>
      <c r="R153" s="77"/>
      <c r="S153" s="27"/>
      <c r="T153" s="74"/>
      <c r="U153" s="15"/>
      <c r="V153" s="15"/>
      <c r="W153" s="28"/>
      <c r="X153" s="17"/>
      <c r="Y153" s="72"/>
      <c r="Z153" s="75"/>
      <c r="AA153" s="69"/>
      <c r="AB153" s="69"/>
      <c r="AC153" s="70"/>
      <c r="AD153" s="73"/>
      <c r="AE153" s="27"/>
      <c r="AF153" s="74"/>
      <c r="AG153" s="15"/>
      <c r="AH153" s="15"/>
      <c r="AI153" s="28"/>
      <c r="AJ153" s="25"/>
    </row>
    <row r="154" spans="1:47" s="77" customFormat="1" ht="22.5" customHeight="1">
      <c r="A154" s="97">
        <f t="shared" si="26"/>
        <v>8</v>
      </c>
      <c r="B154" s="5" t="s">
        <v>33</v>
      </c>
      <c r="C154" s="61">
        <v>0</v>
      </c>
      <c r="D154" s="61"/>
      <c r="E154" s="61"/>
      <c r="F154" s="61"/>
      <c r="G154" s="61"/>
      <c r="H154" s="61"/>
      <c r="I154" s="61">
        <v>1</v>
      </c>
      <c r="J154" s="61"/>
      <c r="K154" s="61"/>
      <c r="L154" s="61"/>
      <c r="M154" s="61"/>
      <c r="N154" s="61"/>
      <c r="O154" s="62">
        <f t="shared" si="25"/>
        <v>1</v>
      </c>
      <c r="P154" s="63" t="s">
        <v>181</v>
      </c>
      <c r="S154" s="27"/>
      <c r="T154" s="74"/>
      <c r="U154" s="15"/>
      <c r="V154" s="15"/>
      <c r="W154" s="28"/>
      <c r="X154" s="17"/>
      <c r="Y154" s="72"/>
      <c r="Z154" s="75"/>
      <c r="AA154" s="69"/>
      <c r="AB154" s="69"/>
      <c r="AC154" s="70"/>
      <c r="AD154" s="73"/>
      <c r="AE154" s="27"/>
      <c r="AF154" s="74"/>
      <c r="AG154" s="15"/>
      <c r="AH154" s="15"/>
      <c r="AI154" s="28"/>
      <c r="AJ154" s="25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</row>
    <row r="155" spans="1:47" s="77" customFormat="1" ht="15" customHeight="1">
      <c r="A155" s="97">
        <f t="shared" si="26"/>
        <v>9</v>
      </c>
      <c r="B155" s="6" t="s">
        <v>34</v>
      </c>
      <c r="C155" s="61">
        <v>0.5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2">
        <f t="shared" si="25"/>
        <v>0.5</v>
      </c>
      <c r="P155" s="76"/>
      <c r="Q155" s="18"/>
      <c r="R155" s="18"/>
      <c r="S155" s="27"/>
      <c r="T155" s="15"/>
      <c r="U155" s="15"/>
      <c r="V155" s="15"/>
      <c r="W155" s="28"/>
      <c r="X155" s="17"/>
      <c r="Y155" s="72"/>
      <c r="Z155" s="69"/>
      <c r="AA155" s="69"/>
      <c r="AB155" s="69"/>
      <c r="AC155" s="70"/>
      <c r="AD155" s="73"/>
      <c r="AE155" s="27"/>
      <c r="AF155" s="15"/>
      <c r="AG155" s="15"/>
      <c r="AH155" s="15"/>
      <c r="AI155" s="28"/>
      <c r="AJ155" s="25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</row>
    <row r="156" spans="1:47" s="18" customFormat="1" ht="15" customHeight="1">
      <c r="A156" s="97">
        <f t="shared" si="26"/>
        <v>10</v>
      </c>
      <c r="B156" s="6" t="s">
        <v>35</v>
      </c>
      <c r="C156" s="61">
        <v>1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2">
        <f t="shared" si="25"/>
        <v>1</v>
      </c>
      <c r="P156" s="76"/>
      <c r="S156" s="27"/>
      <c r="T156" s="15"/>
      <c r="U156" s="15"/>
      <c r="V156" s="15"/>
      <c r="W156" s="28"/>
      <c r="X156" s="17"/>
      <c r="Y156" s="72"/>
      <c r="Z156" s="69"/>
      <c r="AA156" s="69"/>
      <c r="AB156" s="69"/>
      <c r="AC156" s="70"/>
      <c r="AD156" s="73"/>
      <c r="AE156" s="27"/>
      <c r="AF156" s="15"/>
      <c r="AG156" s="15"/>
      <c r="AH156" s="15"/>
      <c r="AI156" s="28"/>
      <c r="AJ156" s="25"/>
    </row>
    <row r="157" spans="1:47" s="18" customFormat="1" ht="15" customHeight="1">
      <c r="A157" s="97">
        <f t="shared" si="26"/>
        <v>11</v>
      </c>
      <c r="B157" s="6" t="s">
        <v>36</v>
      </c>
      <c r="C157" s="62">
        <v>0.75</v>
      </c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>
        <f t="shared" si="25"/>
        <v>0.75</v>
      </c>
      <c r="P157" s="76"/>
      <c r="Q157" s="153"/>
      <c r="R157" s="9"/>
      <c r="S157" s="27"/>
      <c r="T157" s="15"/>
      <c r="U157" s="15"/>
      <c r="V157" s="15"/>
      <c r="W157" s="28"/>
      <c r="X157" s="100"/>
      <c r="Y157" s="72"/>
      <c r="Z157" s="69"/>
      <c r="AA157" s="69"/>
      <c r="AB157" s="69"/>
      <c r="AC157" s="70"/>
      <c r="AD157" s="73"/>
      <c r="AE157" s="27"/>
      <c r="AF157" s="15"/>
      <c r="AG157" s="15"/>
      <c r="AH157" s="15"/>
      <c r="AI157" s="28"/>
      <c r="AJ157" s="25"/>
    </row>
    <row r="158" spans="1:47" s="18" customFormat="1" ht="15" customHeight="1">
      <c r="A158" s="97">
        <f t="shared" si="26"/>
        <v>12</v>
      </c>
      <c r="B158" s="6" t="s">
        <v>37</v>
      </c>
      <c r="C158" s="62">
        <v>0.25</v>
      </c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>
        <f t="shared" si="25"/>
        <v>0.25</v>
      </c>
      <c r="P158" s="76"/>
      <c r="Q158" s="153"/>
      <c r="R158" s="9"/>
      <c r="S158" s="27"/>
      <c r="T158" s="15"/>
      <c r="U158" s="15"/>
      <c r="V158" s="15"/>
      <c r="W158" s="28"/>
      <c r="X158" s="100"/>
      <c r="Y158" s="72"/>
      <c r="Z158" s="69"/>
      <c r="AA158" s="69"/>
      <c r="AB158" s="69"/>
      <c r="AC158" s="70"/>
      <c r="AD158" s="73"/>
      <c r="AE158" s="27"/>
      <c r="AF158" s="15"/>
      <c r="AG158" s="15"/>
      <c r="AH158" s="15"/>
      <c r="AI158" s="28"/>
      <c r="AJ158" s="25"/>
    </row>
    <row r="159" spans="1:47" s="9" customFormat="1" ht="15" customHeight="1">
      <c r="A159" s="97">
        <f t="shared" si="26"/>
        <v>13</v>
      </c>
      <c r="B159" s="6" t="s">
        <v>38</v>
      </c>
      <c r="C159" s="61">
        <v>1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2">
        <f t="shared" si="25"/>
        <v>1</v>
      </c>
      <c r="P159" s="76"/>
      <c r="Q159" s="18"/>
      <c r="R159" s="18"/>
      <c r="S159" s="27"/>
      <c r="T159" s="15"/>
      <c r="U159" s="15"/>
      <c r="V159" s="15"/>
      <c r="W159" s="28"/>
      <c r="X159" s="17"/>
      <c r="Y159" s="72"/>
      <c r="Z159" s="69"/>
      <c r="AA159" s="69"/>
      <c r="AB159" s="69"/>
      <c r="AC159" s="70"/>
      <c r="AD159" s="73"/>
      <c r="AE159" s="27"/>
      <c r="AF159" s="15"/>
      <c r="AG159" s="15"/>
      <c r="AH159" s="15"/>
      <c r="AI159" s="28"/>
      <c r="AJ159" s="101"/>
    </row>
    <row r="160" spans="1:47" s="18" customFormat="1" ht="15" customHeight="1">
      <c r="A160" s="97">
        <f t="shared" si="26"/>
        <v>14</v>
      </c>
      <c r="B160" s="6" t="s">
        <v>39</v>
      </c>
      <c r="C160" s="61">
        <v>1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2">
        <f t="shared" si="25"/>
        <v>1</v>
      </c>
      <c r="P160" s="76"/>
      <c r="S160" s="27"/>
      <c r="T160" s="15"/>
      <c r="U160" s="15"/>
      <c r="V160" s="15"/>
      <c r="W160" s="28"/>
      <c r="X160" s="17"/>
      <c r="Y160" s="72"/>
      <c r="Z160" s="69"/>
      <c r="AA160" s="69"/>
      <c r="AB160" s="69"/>
      <c r="AC160" s="70"/>
      <c r="AD160" s="73"/>
      <c r="AE160" s="27"/>
      <c r="AF160" s="15"/>
      <c r="AG160" s="15"/>
      <c r="AH160" s="15"/>
      <c r="AI160" s="28"/>
      <c r="AJ160" s="25"/>
    </row>
    <row r="161" spans="1:47" s="18" customFormat="1" ht="15" customHeight="1">
      <c r="A161" s="97">
        <f t="shared" si="26"/>
        <v>15</v>
      </c>
      <c r="B161" s="6" t="s">
        <v>40</v>
      </c>
      <c r="C161" s="61">
        <v>0.5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2">
        <f t="shared" si="25"/>
        <v>0.5</v>
      </c>
      <c r="P161" s="76"/>
      <c r="S161" s="27"/>
      <c r="T161" s="15"/>
      <c r="U161" s="15"/>
      <c r="V161" s="15"/>
      <c r="W161" s="28"/>
      <c r="X161" s="17"/>
      <c r="Y161" s="72"/>
      <c r="Z161" s="69"/>
      <c r="AA161" s="69"/>
      <c r="AB161" s="69"/>
      <c r="AC161" s="70"/>
      <c r="AD161" s="73"/>
      <c r="AE161" s="27"/>
      <c r="AF161" s="15"/>
      <c r="AG161" s="15"/>
      <c r="AH161" s="15"/>
      <c r="AI161" s="28"/>
      <c r="AJ161" s="25"/>
    </row>
    <row r="162" spans="1:47" s="18" customFormat="1" ht="15" customHeight="1">
      <c r="A162" s="97">
        <f t="shared" si="26"/>
        <v>16</v>
      </c>
      <c r="B162" s="6" t="s">
        <v>41</v>
      </c>
      <c r="C162" s="61">
        <v>1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2">
        <f t="shared" si="25"/>
        <v>1</v>
      </c>
      <c r="P162" s="76"/>
      <c r="S162" s="27"/>
      <c r="T162" s="15"/>
      <c r="U162" s="15"/>
      <c r="V162" s="74">
        <f>SUM(C156:C164)</f>
        <v>7.5</v>
      </c>
      <c r="W162" s="28"/>
      <c r="X162" s="17"/>
      <c r="Y162" s="72"/>
      <c r="Z162" s="69"/>
      <c r="AA162" s="69"/>
      <c r="AB162" s="75">
        <f>SUM(I156:I164)</f>
        <v>0</v>
      </c>
      <c r="AC162" s="70"/>
      <c r="AD162" s="73"/>
      <c r="AE162" s="27"/>
      <c r="AF162" s="15"/>
      <c r="AG162" s="15"/>
      <c r="AH162" s="74">
        <f>SUM(O156:O164)</f>
        <v>7.5</v>
      </c>
      <c r="AI162" s="28"/>
      <c r="AJ162" s="25"/>
    </row>
    <row r="163" spans="1:47" s="18" customFormat="1" ht="15" customHeight="1">
      <c r="A163" s="97">
        <f t="shared" si="26"/>
        <v>17</v>
      </c>
      <c r="B163" s="6" t="s">
        <v>42</v>
      </c>
      <c r="C163" s="61">
        <v>1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2">
        <f t="shared" si="25"/>
        <v>1</v>
      </c>
      <c r="P163" s="76"/>
      <c r="Q163" s="148"/>
      <c r="R163" s="148"/>
      <c r="S163" s="27"/>
      <c r="T163" s="15"/>
      <c r="U163" s="15"/>
      <c r="V163" s="15"/>
      <c r="W163" s="155"/>
      <c r="X163" s="149"/>
      <c r="Y163" s="72"/>
      <c r="Z163" s="69"/>
      <c r="AA163" s="69"/>
      <c r="AB163" s="69"/>
      <c r="AC163" s="156"/>
      <c r="AD163" s="73"/>
      <c r="AE163" s="27"/>
      <c r="AF163" s="15"/>
      <c r="AG163" s="15"/>
      <c r="AH163" s="15"/>
      <c r="AI163" s="155"/>
      <c r="AJ163" s="25"/>
    </row>
    <row r="164" spans="1:47" ht="15" customHeight="1">
      <c r="A164" s="97">
        <f>A163+1</f>
        <v>18</v>
      </c>
      <c r="B164" s="7" t="s">
        <v>43</v>
      </c>
      <c r="C164" s="157">
        <f>0.5+0.5</f>
        <v>1</v>
      </c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62">
        <f t="shared" si="25"/>
        <v>1</v>
      </c>
      <c r="P164" s="63"/>
      <c r="Q164" s="158"/>
      <c r="R164" s="158"/>
      <c r="Y164" s="72"/>
      <c r="Z164" s="69"/>
      <c r="AA164" s="69"/>
      <c r="AB164" s="69"/>
      <c r="AC164" s="70"/>
      <c r="AD164" s="73"/>
      <c r="AE164" s="27"/>
      <c r="AF164" s="15"/>
      <c r="AG164" s="15"/>
      <c r="AH164" s="15"/>
      <c r="AI164" s="28"/>
    </row>
    <row r="165" spans="1:47" ht="15" customHeight="1">
      <c r="A165" s="60"/>
      <c r="B165" s="139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3"/>
      <c r="Q165" s="13"/>
      <c r="R165" s="13"/>
      <c r="Y165" s="72"/>
      <c r="Z165" s="69"/>
      <c r="AA165" s="69"/>
      <c r="AB165" s="69"/>
      <c r="AC165" s="70"/>
      <c r="AD165" s="73"/>
      <c r="AE165" s="27"/>
      <c r="AF165" s="15"/>
      <c r="AG165" s="15"/>
      <c r="AH165" s="15"/>
      <c r="AI165" s="28"/>
    </row>
    <row r="166" spans="1:47" ht="15" customHeight="1">
      <c r="A166" s="82" t="s">
        <v>182</v>
      </c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4"/>
      <c r="Q166" s="85"/>
      <c r="R166" s="85"/>
      <c r="S166" s="86"/>
      <c r="T166" s="87"/>
      <c r="U166" s="87"/>
      <c r="V166" s="87"/>
      <c r="W166" s="88"/>
      <c r="Y166" s="89"/>
      <c r="Z166" s="90"/>
      <c r="AA166" s="90"/>
      <c r="AB166" s="90"/>
      <c r="AC166" s="91"/>
      <c r="AD166" s="92"/>
      <c r="AE166" s="86"/>
      <c r="AF166" s="87"/>
      <c r="AG166" s="87"/>
      <c r="AH166" s="87"/>
      <c r="AI166" s="88"/>
    </row>
    <row r="167" spans="1:47" ht="15" customHeight="1">
      <c r="A167" s="159">
        <v>1</v>
      </c>
      <c r="B167" s="120" t="s">
        <v>183</v>
      </c>
      <c r="C167" s="94">
        <f>2-0.5</f>
        <v>1.5</v>
      </c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62">
        <f>SUM(C167:I167)</f>
        <v>1.5</v>
      </c>
      <c r="P167" s="106"/>
      <c r="Q167" s="11"/>
      <c r="R167" s="11"/>
      <c r="S167" s="66">
        <f>SUM(C167)</f>
        <v>1.5</v>
      </c>
      <c r="X167" s="100"/>
      <c r="Y167" s="68">
        <f>SUM(I167)</f>
        <v>0</v>
      </c>
      <c r="Z167" s="69"/>
      <c r="AA167" s="69"/>
      <c r="AB167" s="69"/>
      <c r="AC167" s="70"/>
      <c r="AD167" s="71"/>
      <c r="AE167" s="66">
        <f>SUM(O167)</f>
        <v>1.5</v>
      </c>
      <c r="AF167" s="15"/>
      <c r="AG167" s="15"/>
      <c r="AH167" s="15"/>
      <c r="AI167" s="28"/>
    </row>
    <row r="168" spans="1:47" s="11" customFormat="1" ht="15" customHeight="1">
      <c r="A168" s="97">
        <v>2</v>
      </c>
      <c r="B168" s="5" t="s">
        <v>184</v>
      </c>
      <c r="C168" s="61">
        <v>1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2">
        <f>SUM(C168:I168)</f>
        <v>1</v>
      </c>
      <c r="P168" s="65"/>
      <c r="S168" s="27"/>
      <c r="T168" s="74">
        <f>SUM(C168:C170)</f>
        <v>3.5</v>
      </c>
      <c r="U168" s="15"/>
      <c r="V168" s="15"/>
      <c r="W168" s="28"/>
      <c r="X168" s="100"/>
      <c r="Y168" s="72"/>
      <c r="Z168" s="79">
        <f>SUM(I168:I170)</f>
        <v>-1.25</v>
      </c>
      <c r="AA168" s="69"/>
      <c r="AB168" s="69"/>
      <c r="AC168" s="70"/>
      <c r="AD168" s="73"/>
      <c r="AE168" s="27"/>
      <c r="AF168" s="74">
        <f>SUM(O168:O170)</f>
        <v>2.25</v>
      </c>
      <c r="AG168" s="15"/>
      <c r="AH168" s="15"/>
      <c r="AI168" s="28"/>
      <c r="AJ168" s="101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</row>
    <row r="169" spans="1:47" s="11" customFormat="1" ht="15" customHeight="1">
      <c r="A169" s="97">
        <v>3</v>
      </c>
      <c r="B169" s="5" t="s">
        <v>185</v>
      </c>
      <c r="C169" s="62">
        <f>1.5</f>
        <v>1.5</v>
      </c>
      <c r="D169" s="62"/>
      <c r="E169" s="62"/>
      <c r="F169" s="62"/>
      <c r="G169" s="62"/>
      <c r="H169" s="62"/>
      <c r="I169" s="62">
        <v>-0.25</v>
      </c>
      <c r="J169" s="62"/>
      <c r="K169" s="62"/>
      <c r="L169" s="62"/>
      <c r="M169" s="62"/>
      <c r="N169" s="62"/>
      <c r="O169" s="62">
        <f>SUM(C169:I169)</f>
        <v>1.25</v>
      </c>
      <c r="P169" s="63" t="s">
        <v>148</v>
      </c>
      <c r="S169" s="27"/>
      <c r="T169" s="15"/>
      <c r="U169" s="15"/>
      <c r="V169" s="15"/>
      <c r="W169" s="28"/>
      <c r="X169" s="100"/>
      <c r="Y169" s="72"/>
      <c r="Z169" s="69"/>
      <c r="AA169" s="69"/>
      <c r="AB169" s="69"/>
      <c r="AC169" s="70"/>
      <c r="AD169" s="73"/>
      <c r="AE169" s="27"/>
      <c r="AF169" s="15"/>
      <c r="AG169" s="15"/>
      <c r="AH169" s="15"/>
      <c r="AI169" s="28"/>
      <c r="AJ169" s="101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</row>
    <row r="170" spans="1:47" s="11" customFormat="1" ht="15" customHeight="1">
      <c r="A170" s="60">
        <v>4</v>
      </c>
      <c r="B170" s="4" t="s">
        <v>186</v>
      </c>
      <c r="C170" s="61">
        <f>1</f>
        <v>1</v>
      </c>
      <c r="D170" s="61"/>
      <c r="E170" s="61"/>
      <c r="F170" s="61"/>
      <c r="G170" s="61"/>
      <c r="H170" s="61"/>
      <c r="I170" s="61">
        <v>-1</v>
      </c>
      <c r="J170" s="61"/>
      <c r="K170" s="61"/>
      <c r="L170" s="61"/>
      <c r="M170" s="61"/>
      <c r="N170" s="61"/>
      <c r="O170" s="62">
        <f>SUM(C170:I170)</f>
        <v>0</v>
      </c>
      <c r="P170" s="63" t="s">
        <v>187</v>
      </c>
      <c r="Q170" s="13"/>
      <c r="R170" s="13"/>
      <c r="S170" s="27"/>
      <c r="T170" s="15"/>
      <c r="U170" s="15"/>
      <c r="V170" s="15"/>
      <c r="W170" s="28"/>
      <c r="X170" s="17"/>
      <c r="Y170" s="72"/>
      <c r="Z170" s="69"/>
      <c r="AA170" s="69"/>
      <c r="AB170" s="69"/>
      <c r="AC170" s="70"/>
      <c r="AD170" s="73"/>
      <c r="AE170" s="27"/>
      <c r="AF170" s="15"/>
      <c r="AG170" s="15"/>
      <c r="AH170" s="15"/>
      <c r="AI170" s="28"/>
      <c r="AJ170" s="101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</row>
    <row r="171" spans="1:47" ht="15" customHeight="1">
      <c r="A171" s="60"/>
      <c r="B171" s="4" t="s">
        <v>79</v>
      </c>
      <c r="C171" s="62">
        <f>SUM(C167:C170)</f>
        <v>5</v>
      </c>
      <c r="D171" s="62">
        <f t="shared" ref="D171:O171" si="27">SUM(D167:D170)</f>
        <v>0</v>
      </c>
      <c r="E171" s="62">
        <f t="shared" si="27"/>
        <v>0</v>
      </c>
      <c r="F171" s="62">
        <f t="shared" si="27"/>
        <v>0</v>
      </c>
      <c r="G171" s="62">
        <f t="shared" si="27"/>
        <v>0</v>
      </c>
      <c r="H171" s="62">
        <f t="shared" si="27"/>
        <v>0</v>
      </c>
      <c r="I171" s="62">
        <f t="shared" si="27"/>
        <v>-1.25</v>
      </c>
      <c r="J171" s="62">
        <f t="shared" si="27"/>
        <v>0</v>
      </c>
      <c r="K171" s="62">
        <f t="shared" si="27"/>
        <v>0</v>
      </c>
      <c r="L171" s="62">
        <f t="shared" si="27"/>
        <v>0</v>
      </c>
      <c r="M171" s="62">
        <f t="shared" si="27"/>
        <v>0</v>
      </c>
      <c r="N171" s="62">
        <f t="shared" si="27"/>
        <v>0</v>
      </c>
      <c r="O171" s="62">
        <f t="shared" si="27"/>
        <v>3.75</v>
      </c>
      <c r="P171" s="63"/>
      <c r="Q171" s="13"/>
      <c r="R171" s="13"/>
      <c r="Y171" s="72"/>
      <c r="Z171" s="69"/>
      <c r="AA171" s="69"/>
      <c r="AB171" s="69"/>
      <c r="AC171" s="70"/>
      <c r="AD171" s="73"/>
      <c r="AE171" s="27"/>
      <c r="AF171" s="15"/>
      <c r="AG171" s="15"/>
      <c r="AH171" s="15"/>
      <c r="AI171" s="28"/>
    </row>
    <row r="172" spans="1:47" ht="15" customHeight="1">
      <c r="A172" s="107"/>
      <c r="B172" s="141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0"/>
      <c r="Q172" s="13"/>
      <c r="R172" s="13"/>
      <c r="Y172" s="72"/>
      <c r="Z172" s="69"/>
      <c r="AA172" s="69"/>
      <c r="AB172" s="69"/>
      <c r="AC172" s="70"/>
      <c r="AD172" s="73"/>
      <c r="AE172" s="27"/>
      <c r="AF172" s="15"/>
      <c r="AG172" s="15"/>
      <c r="AH172" s="15"/>
      <c r="AI172" s="28"/>
    </row>
    <row r="173" spans="1:47" ht="15" customHeight="1" thickBot="1">
      <c r="A173" s="122" t="s">
        <v>188</v>
      </c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4"/>
      <c r="Q173" s="125"/>
      <c r="R173" s="125"/>
      <c r="S173" s="126"/>
      <c r="T173" s="127"/>
      <c r="U173" s="127"/>
      <c r="V173" s="127"/>
      <c r="W173" s="160"/>
      <c r="Y173" s="142"/>
      <c r="Z173" s="143"/>
      <c r="AA173" s="143"/>
      <c r="AB173" s="143"/>
      <c r="AC173" s="161"/>
      <c r="AD173" s="145"/>
      <c r="AE173" s="126"/>
      <c r="AF173" s="127"/>
      <c r="AG173" s="127"/>
      <c r="AH173" s="127"/>
      <c r="AI173" s="160"/>
    </row>
    <row r="174" spans="1:47" s="129" customFormat="1" ht="15" customHeight="1">
      <c r="A174" s="93">
        <v>1</v>
      </c>
      <c r="B174" s="3" t="s">
        <v>189</v>
      </c>
      <c r="C174" s="94">
        <v>1</v>
      </c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62">
        <f>SUM(C174:I174)</f>
        <v>1</v>
      </c>
      <c r="P174" s="95"/>
      <c r="Q174" s="13"/>
      <c r="R174" s="13"/>
      <c r="S174" s="27"/>
      <c r="T174" s="15"/>
      <c r="U174" s="15"/>
      <c r="V174" s="15"/>
      <c r="W174" s="160"/>
      <c r="X174" s="17"/>
      <c r="Y174" s="72"/>
      <c r="Z174" s="69"/>
      <c r="AA174" s="69"/>
      <c r="AB174" s="69"/>
      <c r="AC174" s="161"/>
      <c r="AD174" s="73"/>
      <c r="AE174" s="27"/>
      <c r="AF174" s="15"/>
      <c r="AG174" s="15"/>
      <c r="AH174" s="15"/>
      <c r="AI174" s="160"/>
      <c r="AJ174" s="25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</row>
    <row r="175" spans="1:47" ht="15" customHeight="1">
      <c r="A175" s="60">
        <v>2</v>
      </c>
      <c r="B175" s="4" t="s">
        <v>190</v>
      </c>
      <c r="C175" s="61">
        <v>2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2">
        <f>SUM(C175:I175)</f>
        <v>2</v>
      </c>
      <c r="P175" s="63"/>
      <c r="Q175" s="13"/>
      <c r="R175" s="13"/>
      <c r="T175" s="74">
        <f>SUM(C174)</f>
        <v>1</v>
      </c>
      <c r="Y175" s="72"/>
      <c r="Z175" s="75">
        <f>SUM(I174)</f>
        <v>0</v>
      </c>
      <c r="AA175" s="69"/>
      <c r="AB175" s="69"/>
      <c r="AC175" s="70"/>
      <c r="AD175" s="73"/>
      <c r="AE175" s="27"/>
      <c r="AF175" s="74">
        <f>SUM(O174)</f>
        <v>1</v>
      </c>
      <c r="AG175" s="15"/>
      <c r="AH175" s="15"/>
      <c r="AI175" s="28"/>
    </row>
    <row r="176" spans="1:47" ht="15" customHeight="1">
      <c r="A176" s="60">
        <v>3</v>
      </c>
      <c r="B176" s="4" t="s">
        <v>191</v>
      </c>
      <c r="C176" s="61">
        <f>6</f>
        <v>6</v>
      </c>
      <c r="D176" s="61"/>
      <c r="E176" s="61"/>
      <c r="F176" s="61"/>
      <c r="G176" s="61"/>
      <c r="H176" s="61"/>
      <c r="I176" s="61">
        <v>-2</v>
      </c>
      <c r="J176" s="61"/>
      <c r="K176" s="61"/>
      <c r="L176" s="61"/>
      <c r="M176" s="61"/>
      <c r="N176" s="61"/>
      <c r="O176" s="62">
        <f>SUM(C176:I176)</f>
        <v>4</v>
      </c>
      <c r="P176" s="63" t="s">
        <v>192</v>
      </c>
      <c r="Q176" s="13"/>
      <c r="R176" s="13"/>
      <c r="Y176" s="72"/>
      <c r="Z176" s="69"/>
      <c r="AA176" s="69"/>
      <c r="AB176" s="69"/>
      <c r="AC176" s="70"/>
      <c r="AD176" s="73"/>
      <c r="AE176" s="27"/>
      <c r="AF176" s="15"/>
      <c r="AG176" s="15"/>
      <c r="AH176" s="15"/>
      <c r="AI176" s="28"/>
    </row>
    <row r="177" spans="1:36" ht="15" customHeight="1">
      <c r="A177" s="60">
        <v>4</v>
      </c>
      <c r="B177" s="4" t="s">
        <v>193</v>
      </c>
      <c r="C177" s="61">
        <v>8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2">
        <f>SUM(C177:I177)</f>
        <v>8</v>
      </c>
      <c r="P177" s="63"/>
      <c r="R177" s="13"/>
      <c r="U177" s="74">
        <f>SUM(C177)</f>
        <v>8</v>
      </c>
      <c r="V177" s="74">
        <f>SUM(C175:C176)</f>
        <v>8</v>
      </c>
      <c r="Y177" s="72"/>
      <c r="Z177" s="69"/>
      <c r="AA177" s="75">
        <f>SUM(I177)</f>
        <v>0</v>
      </c>
      <c r="AB177" s="75">
        <f>SUM(I175:I176)</f>
        <v>-2</v>
      </c>
      <c r="AC177" s="70"/>
      <c r="AD177" s="73"/>
      <c r="AE177" s="27"/>
      <c r="AF177" s="15"/>
      <c r="AG177" s="74">
        <f>SUM(O177)</f>
        <v>8</v>
      </c>
      <c r="AH177" s="74">
        <f>SUM(O175:O176)</f>
        <v>6</v>
      </c>
      <c r="AI177" s="28"/>
    </row>
    <row r="178" spans="1:36" ht="15" customHeight="1">
      <c r="A178" s="60"/>
      <c r="B178" s="4" t="s">
        <v>79</v>
      </c>
      <c r="C178" s="61">
        <f>SUM(C174:C177)</f>
        <v>17</v>
      </c>
      <c r="D178" s="61">
        <f t="shared" ref="D178:O178" si="28">SUM(D174:D177)</f>
        <v>0</v>
      </c>
      <c r="E178" s="61">
        <f t="shared" si="28"/>
        <v>0</v>
      </c>
      <c r="F178" s="61">
        <f t="shared" si="28"/>
        <v>0</v>
      </c>
      <c r="G178" s="61">
        <f t="shared" si="28"/>
        <v>0</v>
      </c>
      <c r="H178" s="61">
        <f t="shared" si="28"/>
        <v>0</v>
      </c>
      <c r="I178" s="61">
        <f t="shared" si="28"/>
        <v>-2</v>
      </c>
      <c r="J178" s="61">
        <f t="shared" si="28"/>
        <v>0</v>
      </c>
      <c r="K178" s="61">
        <f t="shared" si="28"/>
        <v>0</v>
      </c>
      <c r="L178" s="61">
        <f t="shared" si="28"/>
        <v>0</v>
      </c>
      <c r="M178" s="61">
        <f t="shared" si="28"/>
        <v>0</v>
      </c>
      <c r="N178" s="61">
        <f t="shared" si="28"/>
        <v>0</v>
      </c>
      <c r="O178" s="61">
        <f t="shared" si="28"/>
        <v>15</v>
      </c>
      <c r="P178" s="63"/>
      <c r="Q178" s="13"/>
      <c r="R178" s="13"/>
      <c r="W178" s="28">
        <f>SUM(S174:V179)</f>
        <v>17</v>
      </c>
      <c r="Y178" s="72"/>
      <c r="Z178" s="69"/>
      <c r="AA178" s="69"/>
      <c r="AB178" s="69"/>
      <c r="AC178" s="70">
        <f>SUM(Y174:AB179)</f>
        <v>-2</v>
      </c>
      <c r="AD178" s="73"/>
      <c r="AE178" s="27"/>
      <c r="AF178" s="15"/>
      <c r="AG178" s="15"/>
      <c r="AH178" s="15"/>
      <c r="AI178" s="28">
        <f>SUM(AE174:AH179)</f>
        <v>15</v>
      </c>
    </row>
    <row r="179" spans="1:36" ht="15" customHeight="1">
      <c r="A179" s="107"/>
      <c r="B179" s="141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0"/>
      <c r="Q179" s="13"/>
      <c r="R179" s="13"/>
      <c r="Y179" s="72"/>
      <c r="Z179" s="69"/>
      <c r="AA179" s="69"/>
      <c r="AB179" s="69"/>
      <c r="AC179" s="70"/>
      <c r="AD179" s="73"/>
      <c r="AE179" s="27"/>
      <c r="AF179" s="15"/>
      <c r="AG179" s="15"/>
      <c r="AH179" s="15"/>
      <c r="AI179" s="28"/>
    </row>
    <row r="180" spans="1:36" ht="15" customHeight="1">
      <c r="A180" s="82" t="s">
        <v>194</v>
      </c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4"/>
      <c r="Q180" s="85"/>
      <c r="R180" s="85"/>
      <c r="S180" s="86"/>
      <c r="T180" s="87"/>
      <c r="U180" s="87"/>
      <c r="V180" s="87"/>
      <c r="W180" s="88"/>
      <c r="Y180" s="89"/>
      <c r="Z180" s="90"/>
      <c r="AA180" s="90"/>
      <c r="AB180" s="90"/>
      <c r="AC180" s="91"/>
      <c r="AD180" s="92"/>
      <c r="AE180" s="86"/>
      <c r="AF180" s="87"/>
      <c r="AG180" s="87"/>
      <c r="AH180" s="87"/>
      <c r="AI180" s="88"/>
    </row>
    <row r="181" spans="1:36" ht="15" customHeight="1">
      <c r="A181" s="159">
        <v>1</v>
      </c>
      <c r="B181" s="120" t="s">
        <v>195</v>
      </c>
      <c r="C181" s="94">
        <v>1</v>
      </c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62">
        <f t="shared" ref="O181:O196" si="29">SUM(C181:I181)</f>
        <v>1</v>
      </c>
      <c r="P181" s="106"/>
      <c r="Q181" s="77"/>
      <c r="R181" s="77"/>
      <c r="V181" s="78">
        <f>SUM(C181:C193)</f>
        <v>24.5</v>
      </c>
      <c r="Y181" s="72"/>
      <c r="Z181" s="69"/>
      <c r="AA181" s="69"/>
      <c r="AB181" s="79">
        <f>SUM(I181:I193)</f>
        <v>-0.75</v>
      </c>
      <c r="AC181" s="70"/>
      <c r="AD181" s="73"/>
      <c r="AE181" s="27"/>
      <c r="AF181" s="15"/>
      <c r="AG181" s="15"/>
      <c r="AH181" s="78">
        <f>SUM(O181:O193)</f>
        <v>23.75</v>
      </c>
      <c r="AI181" s="28"/>
    </row>
    <row r="182" spans="1:36" ht="15" customHeight="1">
      <c r="A182" s="97">
        <v>2</v>
      </c>
      <c r="B182" s="5" t="s">
        <v>196</v>
      </c>
      <c r="C182" s="61">
        <v>1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2">
        <f t="shared" si="29"/>
        <v>1</v>
      </c>
      <c r="P182" s="65"/>
      <c r="Q182" s="77"/>
      <c r="R182" s="77"/>
      <c r="Y182" s="72"/>
      <c r="Z182" s="69"/>
      <c r="AA182" s="69"/>
      <c r="AB182" s="69"/>
      <c r="AC182" s="70"/>
      <c r="AD182" s="73"/>
      <c r="AE182" s="27"/>
      <c r="AF182" s="15"/>
      <c r="AG182" s="15"/>
      <c r="AH182" s="15"/>
      <c r="AI182" s="28"/>
    </row>
    <row r="183" spans="1:36" ht="15" customHeight="1">
      <c r="A183" s="97">
        <v>3</v>
      </c>
      <c r="B183" s="5" t="s">
        <v>197</v>
      </c>
      <c r="C183" s="61">
        <v>1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2">
        <f t="shared" si="29"/>
        <v>1</v>
      </c>
      <c r="P183" s="65"/>
      <c r="Q183" s="162"/>
      <c r="R183" s="77"/>
      <c r="U183" s="74"/>
      <c r="Y183" s="72"/>
      <c r="Z183" s="69"/>
      <c r="AA183" s="75"/>
      <c r="AB183" s="69"/>
      <c r="AC183" s="70"/>
      <c r="AD183" s="73"/>
      <c r="AE183" s="27"/>
      <c r="AF183" s="15"/>
      <c r="AG183" s="74"/>
      <c r="AH183" s="15"/>
      <c r="AI183" s="28"/>
    </row>
    <row r="184" spans="1:36" ht="15" customHeight="1">
      <c r="A184" s="118">
        <f>A183+1</f>
        <v>4</v>
      </c>
      <c r="B184" s="6" t="s">
        <v>198</v>
      </c>
      <c r="C184" s="61">
        <v>4.5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2">
        <f t="shared" si="29"/>
        <v>4.5</v>
      </c>
      <c r="P184" s="76"/>
      <c r="Q184" s="18"/>
      <c r="R184" s="18"/>
      <c r="Y184" s="72"/>
      <c r="Z184" s="69"/>
      <c r="AA184" s="69"/>
      <c r="AB184" s="69"/>
      <c r="AC184" s="70"/>
      <c r="AD184" s="73"/>
      <c r="AE184" s="27"/>
      <c r="AF184" s="15"/>
      <c r="AG184" s="15"/>
      <c r="AH184" s="15"/>
      <c r="AI184" s="28"/>
    </row>
    <row r="185" spans="1:36" s="18" customFormat="1" ht="15" customHeight="1">
      <c r="A185" s="118">
        <f t="shared" ref="A185:A196" si="30">A184+1</f>
        <v>5</v>
      </c>
      <c r="B185" s="6" t="s">
        <v>199</v>
      </c>
      <c r="C185" s="61">
        <v>1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>
        <f t="shared" si="29"/>
        <v>1</v>
      </c>
      <c r="P185" s="76"/>
      <c r="S185" s="27"/>
      <c r="T185" s="15"/>
      <c r="U185" s="15"/>
      <c r="V185" s="15"/>
      <c r="W185" s="28"/>
      <c r="X185" s="17"/>
      <c r="Y185" s="72"/>
      <c r="Z185" s="69"/>
      <c r="AA185" s="69"/>
      <c r="AB185" s="69"/>
      <c r="AC185" s="70"/>
      <c r="AD185" s="73"/>
      <c r="AE185" s="27"/>
      <c r="AF185" s="15"/>
      <c r="AG185" s="15"/>
      <c r="AH185" s="15"/>
      <c r="AI185" s="28"/>
      <c r="AJ185" s="25"/>
    </row>
    <row r="186" spans="1:36" s="18" customFormat="1" ht="15" customHeight="1">
      <c r="A186" s="118">
        <f t="shared" si="30"/>
        <v>6</v>
      </c>
      <c r="B186" s="6" t="s">
        <v>200</v>
      </c>
      <c r="C186" s="62">
        <f>4</f>
        <v>4</v>
      </c>
      <c r="D186" s="62"/>
      <c r="E186" s="62"/>
      <c r="F186" s="62"/>
      <c r="G186" s="62"/>
      <c r="H186" s="62"/>
      <c r="I186" s="62">
        <v>-0.25</v>
      </c>
      <c r="J186" s="62"/>
      <c r="K186" s="62"/>
      <c r="L186" s="62"/>
      <c r="M186" s="62"/>
      <c r="N186" s="62"/>
      <c r="O186" s="62">
        <f t="shared" si="29"/>
        <v>3.75</v>
      </c>
      <c r="P186" s="76" t="s">
        <v>201</v>
      </c>
      <c r="S186" s="27"/>
      <c r="T186" s="15"/>
      <c r="U186" s="15"/>
      <c r="V186" s="15"/>
      <c r="W186" s="28"/>
      <c r="X186" s="17"/>
      <c r="Y186" s="72"/>
      <c r="Z186" s="69"/>
      <c r="AA186" s="69"/>
      <c r="AB186" s="69"/>
      <c r="AC186" s="70"/>
      <c r="AD186" s="73"/>
      <c r="AE186" s="27"/>
      <c r="AF186" s="15"/>
      <c r="AG186" s="15"/>
      <c r="AH186" s="15"/>
      <c r="AI186" s="28"/>
      <c r="AJ186" s="25"/>
    </row>
    <row r="187" spans="1:36" s="18" customFormat="1" ht="23.25" customHeight="1">
      <c r="A187" s="118">
        <f t="shared" si="30"/>
        <v>7</v>
      </c>
      <c r="B187" s="6" t="s">
        <v>202</v>
      </c>
      <c r="C187" s="61">
        <f>1.5</f>
        <v>1.5</v>
      </c>
      <c r="D187" s="61"/>
      <c r="E187" s="61"/>
      <c r="F187" s="61"/>
      <c r="G187" s="61"/>
      <c r="H187" s="61"/>
      <c r="I187" s="61">
        <v>-0.5</v>
      </c>
      <c r="J187" s="61"/>
      <c r="K187" s="61"/>
      <c r="L187" s="61"/>
      <c r="M187" s="61"/>
      <c r="N187" s="61"/>
      <c r="O187" s="62">
        <f t="shared" si="29"/>
        <v>1</v>
      </c>
      <c r="P187" s="76" t="s">
        <v>203</v>
      </c>
      <c r="S187" s="27"/>
      <c r="T187" s="15"/>
      <c r="U187" s="15"/>
      <c r="V187" s="15"/>
      <c r="W187" s="28"/>
      <c r="X187" s="17"/>
      <c r="Y187" s="72"/>
      <c r="Z187" s="69"/>
      <c r="AA187" s="69"/>
      <c r="AB187" s="69"/>
      <c r="AC187" s="70"/>
      <c r="AD187" s="73"/>
      <c r="AE187" s="27"/>
      <c r="AF187" s="15"/>
      <c r="AG187" s="15"/>
      <c r="AH187" s="15"/>
      <c r="AI187" s="28"/>
      <c r="AJ187" s="25"/>
    </row>
    <row r="188" spans="1:36" s="18" customFormat="1" ht="15" customHeight="1">
      <c r="A188" s="118">
        <f t="shared" si="30"/>
        <v>8</v>
      </c>
      <c r="B188" s="6" t="s">
        <v>204</v>
      </c>
      <c r="C188" s="61">
        <v>1.5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2">
        <f t="shared" si="29"/>
        <v>1.5</v>
      </c>
      <c r="P188" s="76"/>
      <c r="S188" s="27"/>
      <c r="T188" s="15"/>
      <c r="U188" s="15"/>
      <c r="V188" s="15"/>
      <c r="W188" s="28"/>
      <c r="X188" s="17"/>
      <c r="Y188" s="72"/>
      <c r="Z188" s="69"/>
      <c r="AA188" s="69"/>
      <c r="AB188" s="69"/>
      <c r="AC188" s="70"/>
      <c r="AD188" s="73"/>
      <c r="AE188" s="27"/>
      <c r="AF188" s="15"/>
      <c r="AG188" s="15"/>
      <c r="AH188" s="15"/>
      <c r="AI188" s="28"/>
      <c r="AJ188" s="25"/>
    </row>
    <row r="189" spans="1:36" s="18" customFormat="1" ht="15" customHeight="1">
      <c r="A189" s="118">
        <f t="shared" si="30"/>
        <v>9</v>
      </c>
      <c r="B189" s="6" t="s">
        <v>205</v>
      </c>
      <c r="C189" s="61">
        <v>4.5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2">
        <f t="shared" si="29"/>
        <v>4.5</v>
      </c>
      <c r="P189" s="76"/>
      <c r="S189" s="27"/>
      <c r="T189" s="15"/>
      <c r="U189" s="15"/>
      <c r="V189" s="15"/>
      <c r="W189" s="28"/>
      <c r="X189" s="17"/>
      <c r="Y189" s="72"/>
      <c r="Z189" s="69"/>
      <c r="AA189" s="69"/>
      <c r="AB189" s="69"/>
      <c r="AC189" s="70"/>
      <c r="AD189" s="73"/>
      <c r="AE189" s="27"/>
      <c r="AF189" s="15"/>
      <c r="AG189" s="15"/>
      <c r="AH189" s="15"/>
      <c r="AI189" s="28"/>
      <c r="AJ189" s="25"/>
    </row>
    <row r="190" spans="1:36" s="18" customFormat="1" ht="15" customHeight="1">
      <c r="A190" s="60">
        <f t="shared" si="30"/>
        <v>10</v>
      </c>
      <c r="B190" s="5" t="s">
        <v>206</v>
      </c>
      <c r="C190" s="61">
        <v>1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2">
        <f t="shared" si="29"/>
        <v>1</v>
      </c>
      <c r="P190" s="65"/>
      <c r="Q190" s="77"/>
      <c r="R190" s="77"/>
      <c r="S190" s="27"/>
      <c r="T190" s="15"/>
      <c r="U190" s="15"/>
      <c r="V190" s="15"/>
      <c r="W190" s="28"/>
      <c r="X190" s="17"/>
      <c r="Y190" s="72"/>
      <c r="Z190" s="69"/>
      <c r="AA190" s="69"/>
      <c r="AB190" s="69"/>
      <c r="AC190" s="70"/>
      <c r="AD190" s="73"/>
      <c r="AE190" s="27"/>
      <c r="AF190" s="15"/>
      <c r="AG190" s="15"/>
      <c r="AH190" s="15"/>
      <c r="AI190" s="28"/>
      <c r="AJ190" s="25"/>
    </row>
    <row r="191" spans="1:36" ht="15" customHeight="1">
      <c r="A191" s="60">
        <f t="shared" si="30"/>
        <v>11</v>
      </c>
      <c r="B191" s="5" t="s">
        <v>207</v>
      </c>
      <c r="C191" s="61">
        <v>1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2">
        <f t="shared" si="29"/>
        <v>1</v>
      </c>
      <c r="P191" s="65"/>
      <c r="Q191" s="77"/>
      <c r="R191" s="77"/>
      <c r="Y191" s="72"/>
      <c r="Z191" s="69"/>
      <c r="AA191" s="69"/>
      <c r="AB191" s="69"/>
      <c r="AC191" s="70"/>
      <c r="AD191" s="73"/>
      <c r="AE191" s="27"/>
      <c r="AF191" s="15"/>
      <c r="AG191" s="15"/>
      <c r="AH191" s="15"/>
      <c r="AI191" s="28"/>
    </row>
    <row r="192" spans="1:36" ht="15" customHeight="1">
      <c r="A192" s="60">
        <f t="shared" si="30"/>
        <v>12</v>
      </c>
      <c r="B192" s="5" t="s">
        <v>208</v>
      </c>
      <c r="C192" s="61">
        <v>1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2">
        <f t="shared" si="29"/>
        <v>1</v>
      </c>
      <c r="P192" s="65"/>
      <c r="Q192" s="77"/>
      <c r="R192" s="77"/>
      <c r="Y192" s="72"/>
      <c r="Z192" s="69"/>
      <c r="AA192" s="69"/>
      <c r="AB192" s="69"/>
      <c r="AC192" s="70"/>
      <c r="AD192" s="73"/>
      <c r="AE192" s="27"/>
      <c r="AF192" s="15"/>
      <c r="AG192" s="15"/>
      <c r="AH192" s="15"/>
      <c r="AI192" s="28"/>
    </row>
    <row r="193" spans="1:47" ht="15" customHeight="1">
      <c r="A193" s="60">
        <f t="shared" si="30"/>
        <v>13</v>
      </c>
      <c r="B193" s="5" t="s">
        <v>209</v>
      </c>
      <c r="C193" s="61">
        <v>1.5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2">
        <f t="shared" si="29"/>
        <v>1.5</v>
      </c>
      <c r="P193" s="65"/>
      <c r="Q193" s="77"/>
      <c r="R193" s="77"/>
      <c r="Y193" s="72"/>
      <c r="Z193" s="69"/>
      <c r="AA193" s="69"/>
      <c r="AB193" s="69"/>
      <c r="AC193" s="70"/>
      <c r="AD193" s="73"/>
      <c r="AE193" s="27"/>
      <c r="AF193" s="15"/>
      <c r="AG193" s="15"/>
      <c r="AH193" s="15"/>
      <c r="AI193" s="28"/>
    </row>
    <row r="194" spans="1:47" s="77" customFormat="1" ht="15" customHeight="1">
      <c r="A194" s="60">
        <f t="shared" si="30"/>
        <v>14</v>
      </c>
      <c r="B194" s="5" t="s">
        <v>210</v>
      </c>
      <c r="C194" s="61">
        <f>1</f>
        <v>1</v>
      </c>
      <c r="D194" s="61"/>
      <c r="E194" s="61"/>
      <c r="F194" s="61"/>
      <c r="G194" s="61"/>
      <c r="H194" s="61"/>
      <c r="I194" s="61">
        <f>0.5+0.5</f>
        <v>1</v>
      </c>
      <c r="J194" s="61"/>
      <c r="K194" s="61"/>
      <c r="L194" s="61"/>
      <c r="M194" s="61"/>
      <c r="N194" s="61"/>
      <c r="O194" s="62">
        <f t="shared" si="29"/>
        <v>2</v>
      </c>
      <c r="P194" s="63" t="s">
        <v>211</v>
      </c>
      <c r="S194" s="27"/>
      <c r="T194" s="15"/>
      <c r="U194" s="74"/>
      <c r="V194" s="74"/>
      <c r="W194" s="28"/>
      <c r="X194" s="17"/>
      <c r="Y194" s="72"/>
      <c r="Z194" s="69"/>
      <c r="AA194" s="75"/>
      <c r="AB194" s="75"/>
      <c r="AC194" s="70"/>
      <c r="AD194" s="73"/>
      <c r="AE194" s="27"/>
      <c r="AF194" s="15"/>
      <c r="AG194" s="74"/>
      <c r="AH194" s="74"/>
      <c r="AI194" s="28"/>
      <c r="AJ194" s="25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</row>
    <row r="195" spans="1:47" s="77" customFormat="1" ht="15" customHeight="1">
      <c r="A195" s="60">
        <f t="shared" si="30"/>
        <v>15</v>
      </c>
      <c r="B195" s="5" t="s">
        <v>212</v>
      </c>
      <c r="C195" s="94">
        <v>0</v>
      </c>
      <c r="D195" s="94"/>
      <c r="E195" s="94"/>
      <c r="F195" s="94"/>
      <c r="G195" s="94"/>
      <c r="H195" s="94"/>
      <c r="I195" s="94">
        <v>0.5</v>
      </c>
      <c r="J195" s="94"/>
      <c r="K195" s="94"/>
      <c r="L195" s="94"/>
      <c r="M195" s="94"/>
      <c r="N195" s="94"/>
      <c r="O195" s="62">
        <f t="shared" si="29"/>
        <v>0.5</v>
      </c>
      <c r="P195" s="76" t="s">
        <v>213</v>
      </c>
      <c r="Q195" s="148"/>
      <c r="R195" s="148"/>
      <c r="S195" s="27"/>
      <c r="T195" s="15"/>
      <c r="U195" s="74">
        <f>SUM(C194:C196)</f>
        <v>1.5</v>
      </c>
      <c r="V195" s="15"/>
      <c r="W195" s="155"/>
      <c r="X195" s="149"/>
      <c r="Y195" s="72"/>
      <c r="Z195" s="69"/>
      <c r="AA195" s="75">
        <f>SUM(I194:I196)</f>
        <v>1.5</v>
      </c>
      <c r="AB195" s="69"/>
      <c r="AC195" s="156"/>
      <c r="AD195" s="73"/>
      <c r="AE195" s="27"/>
      <c r="AF195" s="15"/>
      <c r="AG195" s="74">
        <f>SUM(O194:O196)</f>
        <v>3</v>
      </c>
      <c r="AH195" s="15"/>
      <c r="AI195" s="155"/>
      <c r="AJ195" s="25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</row>
    <row r="196" spans="1:47" s="148" customFormat="1" ht="15" customHeight="1">
      <c r="A196" s="60">
        <f t="shared" si="30"/>
        <v>16</v>
      </c>
      <c r="B196" s="120" t="s">
        <v>214</v>
      </c>
      <c r="C196" s="94">
        <v>0.5</v>
      </c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62">
        <f t="shared" si="29"/>
        <v>0.5</v>
      </c>
      <c r="P196" s="106"/>
      <c r="Q196" s="77"/>
      <c r="R196" s="77"/>
      <c r="S196" s="27"/>
      <c r="T196" s="15"/>
      <c r="U196" s="15"/>
      <c r="V196" s="15"/>
      <c r="W196" s="28"/>
      <c r="X196" s="17"/>
      <c r="Y196" s="72"/>
      <c r="Z196" s="69"/>
      <c r="AA196" s="69"/>
      <c r="AB196" s="69"/>
      <c r="AC196" s="70"/>
      <c r="AD196" s="73"/>
      <c r="AE196" s="27"/>
      <c r="AF196" s="15"/>
      <c r="AG196" s="15"/>
      <c r="AH196" s="15"/>
      <c r="AI196" s="28"/>
      <c r="AJ196" s="150"/>
    </row>
    <row r="197" spans="1:47" s="77" customFormat="1" ht="15" customHeight="1">
      <c r="A197" s="163"/>
      <c r="B197" s="5" t="s">
        <v>79</v>
      </c>
      <c r="C197" s="62">
        <f>SUM(C181:C196)</f>
        <v>26</v>
      </c>
      <c r="D197" s="62">
        <f t="shared" ref="D197:O197" si="31">SUM(D181:D196)</f>
        <v>0</v>
      </c>
      <c r="E197" s="62">
        <f t="shared" si="31"/>
        <v>0</v>
      </c>
      <c r="F197" s="62">
        <f t="shared" si="31"/>
        <v>0</v>
      </c>
      <c r="G197" s="62">
        <f t="shared" si="31"/>
        <v>0</v>
      </c>
      <c r="H197" s="62">
        <f t="shared" si="31"/>
        <v>0</v>
      </c>
      <c r="I197" s="62">
        <f t="shared" si="31"/>
        <v>0.75</v>
      </c>
      <c r="J197" s="62">
        <f t="shared" si="31"/>
        <v>0</v>
      </c>
      <c r="K197" s="62">
        <f t="shared" si="31"/>
        <v>0</v>
      </c>
      <c r="L197" s="62">
        <f t="shared" si="31"/>
        <v>0</v>
      </c>
      <c r="M197" s="62">
        <f t="shared" si="31"/>
        <v>0</v>
      </c>
      <c r="N197" s="62">
        <f t="shared" si="31"/>
        <v>0</v>
      </c>
      <c r="O197" s="62">
        <f t="shared" si="31"/>
        <v>26.75</v>
      </c>
      <c r="P197" s="65"/>
      <c r="S197" s="27"/>
      <c r="T197" s="15"/>
      <c r="U197" s="15"/>
      <c r="V197" s="15"/>
      <c r="W197" s="28">
        <f>SUM(S181:V197)</f>
        <v>26</v>
      </c>
      <c r="X197" s="17"/>
      <c r="Y197" s="72"/>
      <c r="Z197" s="69"/>
      <c r="AA197" s="69"/>
      <c r="AB197" s="69"/>
      <c r="AC197" s="70">
        <f>SUM(Y181:AB197)</f>
        <v>0.75</v>
      </c>
      <c r="AD197" s="73"/>
      <c r="AE197" s="27"/>
      <c r="AF197" s="15"/>
      <c r="AG197" s="15"/>
      <c r="AH197" s="15"/>
      <c r="AI197" s="28">
        <f>SUM(AE181:AH197)</f>
        <v>26.75</v>
      </c>
      <c r="AJ197" s="25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</row>
    <row r="198" spans="1:47" s="77" customFormat="1" ht="15" customHeight="1">
      <c r="A198" s="60"/>
      <c r="B198" s="164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63"/>
      <c r="Q198" s="13"/>
      <c r="R198" s="13"/>
      <c r="S198" s="27"/>
      <c r="T198" s="15"/>
      <c r="U198" s="15"/>
      <c r="V198" s="15"/>
      <c r="W198" s="28"/>
      <c r="X198" s="17"/>
      <c r="Y198" s="72"/>
      <c r="Z198" s="69"/>
      <c r="AA198" s="69"/>
      <c r="AB198" s="69"/>
      <c r="AC198" s="70"/>
      <c r="AD198" s="73"/>
      <c r="AE198" s="27"/>
      <c r="AF198" s="15"/>
      <c r="AG198" s="15"/>
      <c r="AH198" s="15"/>
      <c r="AI198" s="28"/>
      <c r="AJ198" s="25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</row>
    <row r="199" spans="1:47" s="77" customFormat="1" ht="15" customHeight="1">
      <c r="A199" s="82" t="s">
        <v>215</v>
      </c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4"/>
      <c r="Q199" s="85"/>
      <c r="R199" s="85"/>
      <c r="S199" s="86"/>
      <c r="T199" s="87"/>
      <c r="U199" s="87"/>
      <c r="V199" s="87"/>
      <c r="W199" s="88"/>
      <c r="X199" s="17"/>
      <c r="Y199" s="89"/>
      <c r="Z199" s="90"/>
      <c r="AA199" s="90"/>
      <c r="AB199" s="90"/>
      <c r="AC199" s="91"/>
      <c r="AD199" s="92"/>
      <c r="AE199" s="86"/>
      <c r="AF199" s="87"/>
      <c r="AG199" s="87"/>
      <c r="AH199" s="87"/>
      <c r="AI199" s="88"/>
      <c r="AJ199" s="25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</row>
    <row r="200" spans="1:47" s="77" customFormat="1" ht="16.5" customHeight="1">
      <c r="A200" s="165">
        <v>1</v>
      </c>
      <c r="B200" s="10" t="s">
        <v>216</v>
      </c>
      <c r="C200" s="166">
        <f>1</f>
        <v>1</v>
      </c>
      <c r="D200" s="166"/>
      <c r="E200" s="166"/>
      <c r="F200" s="166"/>
      <c r="G200" s="166"/>
      <c r="H200" s="166"/>
      <c r="I200" s="166">
        <v>-1</v>
      </c>
      <c r="J200" s="166"/>
      <c r="K200" s="166"/>
      <c r="L200" s="166"/>
      <c r="M200" s="166"/>
      <c r="N200" s="166"/>
      <c r="O200" s="62">
        <f>SUM(C200:I200)</f>
        <v>0</v>
      </c>
      <c r="P200" s="65" t="s">
        <v>85</v>
      </c>
      <c r="Q200" s="13"/>
      <c r="R200" s="13"/>
      <c r="S200" s="27"/>
      <c r="T200" s="15"/>
      <c r="U200" s="15"/>
      <c r="V200" s="15"/>
      <c r="W200" s="28"/>
      <c r="X200" s="17"/>
      <c r="Y200" s="72"/>
      <c r="Z200" s="69"/>
      <c r="AA200" s="69"/>
      <c r="AB200" s="69"/>
      <c r="AC200" s="70"/>
      <c r="AD200" s="73"/>
      <c r="AE200" s="27"/>
      <c r="AF200" s="15"/>
      <c r="AG200" s="15"/>
      <c r="AH200" s="15"/>
      <c r="AI200" s="28"/>
      <c r="AJ200" s="25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</row>
    <row r="201" spans="1:47" s="77" customFormat="1" ht="21.75" customHeight="1">
      <c r="A201" s="60">
        <v>2</v>
      </c>
      <c r="B201" s="6" t="s">
        <v>217</v>
      </c>
      <c r="C201" s="62">
        <f>6</f>
        <v>6</v>
      </c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>
        <f>SUM(C201:I201)</f>
        <v>6</v>
      </c>
      <c r="P201" s="63" t="s">
        <v>218</v>
      </c>
      <c r="Q201" s="13"/>
      <c r="R201" s="13"/>
      <c r="S201" s="27"/>
      <c r="T201" s="15"/>
      <c r="U201" s="15"/>
      <c r="V201" s="74">
        <f>SUM(C200:C201)</f>
        <v>7</v>
      </c>
      <c r="W201" s="28"/>
      <c r="X201" s="17"/>
      <c r="Y201" s="72"/>
      <c r="Z201" s="69"/>
      <c r="AA201" s="69"/>
      <c r="AB201" s="75">
        <f>SUM(I200:I201)</f>
        <v>-1</v>
      </c>
      <c r="AC201" s="70"/>
      <c r="AD201" s="73"/>
      <c r="AE201" s="27"/>
      <c r="AF201" s="15"/>
      <c r="AG201" s="15"/>
      <c r="AH201" s="74">
        <f>SUM(O200:O201)</f>
        <v>6</v>
      </c>
      <c r="AI201" s="28"/>
      <c r="AJ201" s="25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</row>
    <row r="202" spans="1:47" s="77" customFormat="1" ht="15" customHeight="1">
      <c r="A202" s="60"/>
      <c r="B202" s="6" t="s">
        <v>219</v>
      </c>
      <c r="C202" s="62">
        <f>SUM(C200:C201)</f>
        <v>7</v>
      </c>
      <c r="D202" s="62">
        <f t="shared" ref="D202:O202" si="32">SUM(D200:D201)</f>
        <v>0</v>
      </c>
      <c r="E202" s="62">
        <f t="shared" si="32"/>
        <v>0</v>
      </c>
      <c r="F202" s="62">
        <f t="shared" si="32"/>
        <v>0</v>
      </c>
      <c r="G202" s="62">
        <f t="shared" si="32"/>
        <v>0</v>
      </c>
      <c r="H202" s="62">
        <f t="shared" si="32"/>
        <v>0</v>
      </c>
      <c r="I202" s="62">
        <f t="shared" si="32"/>
        <v>-1</v>
      </c>
      <c r="J202" s="62">
        <f t="shared" si="32"/>
        <v>0</v>
      </c>
      <c r="K202" s="62">
        <f t="shared" si="32"/>
        <v>0</v>
      </c>
      <c r="L202" s="62">
        <f t="shared" si="32"/>
        <v>0</v>
      </c>
      <c r="M202" s="62">
        <f t="shared" si="32"/>
        <v>0</v>
      </c>
      <c r="N202" s="62">
        <f t="shared" si="32"/>
        <v>0</v>
      </c>
      <c r="O202" s="62">
        <f t="shared" si="32"/>
        <v>6</v>
      </c>
      <c r="P202" s="63"/>
      <c r="Q202" s="13"/>
      <c r="R202" s="13"/>
      <c r="S202" s="27"/>
      <c r="T202" s="15"/>
      <c r="U202" s="15"/>
      <c r="V202" s="15"/>
      <c r="W202" s="28">
        <f>SUM(S200:V204)</f>
        <v>7</v>
      </c>
      <c r="X202" s="17"/>
      <c r="Y202" s="72"/>
      <c r="Z202" s="69"/>
      <c r="AA202" s="69"/>
      <c r="AB202" s="69"/>
      <c r="AC202" s="70">
        <f>SUM(Y200:AB204)</f>
        <v>-1</v>
      </c>
      <c r="AD202" s="73"/>
      <c r="AE202" s="27"/>
      <c r="AF202" s="15"/>
      <c r="AG202" s="15"/>
      <c r="AH202" s="15"/>
      <c r="AI202" s="28">
        <f>SUM(AE200:AH204)</f>
        <v>6</v>
      </c>
      <c r="AJ202" s="25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</row>
    <row r="203" spans="1:47" s="77" customFormat="1" ht="15" customHeight="1">
      <c r="A203" s="60"/>
      <c r="B203" s="164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63"/>
      <c r="Q203" s="13"/>
      <c r="R203" s="13"/>
      <c r="S203" s="27"/>
      <c r="T203" s="15"/>
      <c r="U203" s="15"/>
      <c r="V203" s="15"/>
      <c r="W203" s="28"/>
      <c r="X203" s="17"/>
      <c r="Y203" s="72"/>
      <c r="Z203" s="69"/>
      <c r="AA203" s="69"/>
      <c r="AB203" s="69"/>
      <c r="AC203" s="70"/>
      <c r="AD203" s="73"/>
      <c r="AE203" s="27"/>
      <c r="AF203" s="15"/>
      <c r="AG203" s="15"/>
      <c r="AH203" s="15"/>
      <c r="AI203" s="28"/>
      <c r="AJ203" s="25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</row>
    <row r="204" spans="1:47" s="77" customFormat="1" ht="15" customHeight="1">
      <c r="A204" s="82" t="s">
        <v>220</v>
      </c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4"/>
      <c r="Q204" s="85"/>
      <c r="R204" s="85"/>
      <c r="S204" s="86"/>
      <c r="T204" s="87"/>
      <c r="U204" s="87"/>
      <c r="V204" s="87"/>
      <c r="W204" s="88"/>
      <c r="X204" s="17"/>
      <c r="Y204" s="89"/>
      <c r="Z204" s="90"/>
      <c r="AA204" s="90"/>
      <c r="AB204" s="90"/>
      <c r="AC204" s="91"/>
      <c r="AD204" s="92"/>
      <c r="AE204" s="86"/>
      <c r="AF204" s="87"/>
      <c r="AG204" s="87"/>
      <c r="AH204" s="87"/>
      <c r="AI204" s="88"/>
      <c r="AJ204" s="25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</row>
    <row r="205" spans="1:47" s="77" customFormat="1" ht="15" customHeight="1">
      <c r="A205" s="151">
        <v>1</v>
      </c>
      <c r="B205" s="10" t="s">
        <v>44</v>
      </c>
      <c r="C205" s="94">
        <v>1</v>
      </c>
      <c r="D205" s="94"/>
      <c r="E205" s="94"/>
      <c r="F205" s="94"/>
      <c r="G205" s="94"/>
      <c r="H205" s="94"/>
      <c r="I205" s="94">
        <v>-0.5</v>
      </c>
      <c r="J205" s="94"/>
      <c r="K205" s="94"/>
      <c r="L205" s="94"/>
      <c r="M205" s="94"/>
      <c r="N205" s="94"/>
      <c r="O205" s="62">
        <f>SUM(C205:I205)</f>
        <v>0.5</v>
      </c>
      <c r="P205" s="76"/>
      <c r="Q205" s="18"/>
      <c r="R205" s="18"/>
      <c r="S205" s="27"/>
      <c r="T205" s="15"/>
      <c r="U205" s="15"/>
      <c r="V205" s="15"/>
      <c r="W205" s="28"/>
      <c r="X205" s="17"/>
      <c r="Y205" s="72"/>
      <c r="Z205" s="69"/>
      <c r="AA205" s="69"/>
      <c r="AB205" s="69"/>
      <c r="AC205" s="70"/>
      <c r="AD205" s="73"/>
      <c r="AE205" s="27"/>
      <c r="AF205" s="15"/>
      <c r="AG205" s="15"/>
      <c r="AH205" s="15"/>
      <c r="AI205" s="28"/>
      <c r="AJ205" s="25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</row>
    <row r="206" spans="1:47" s="77" customFormat="1" ht="15" customHeight="1">
      <c r="A206" s="151">
        <f>A205+1</f>
        <v>2</v>
      </c>
      <c r="B206" s="10" t="s">
        <v>221</v>
      </c>
      <c r="C206" s="94">
        <v>0</v>
      </c>
      <c r="D206" s="94"/>
      <c r="E206" s="94"/>
      <c r="F206" s="94"/>
      <c r="G206" s="94"/>
      <c r="H206" s="94"/>
      <c r="I206" s="94">
        <v>0.5</v>
      </c>
      <c r="J206" s="94"/>
      <c r="K206" s="94"/>
      <c r="L206" s="94"/>
      <c r="M206" s="94"/>
      <c r="N206" s="94"/>
      <c r="O206" s="62">
        <f>SUM(C206:I206)</f>
        <v>0.5</v>
      </c>
      <c r="P206" s="167"/>
      <c r="Q206" s="18"/>
      <c r="R206" s="18"/>
      <c r="S206" s="27"/>
      <c r="T206" s="15"/>
      <c r="U206" s="15"/>
      <c r="V206" s="15"/>
      <c r="W206" s="28"/>
      <c r="X206" s="17"/>
      <c r="Y206" s="72"/>
      <c r="Z206" s="69"/>
      <c r="AA206" s="69"/>
      <c r="AB206" s="69"/>
      <c r="AC206" s="70"/>
      <c r="AD206" s="73"/>
      <c r="AE206" s="27"/>
      <c r="AF206" s="15"/>
      <c r="AG206" s="15"/>
      <c r="AH206" s="15"/>
      <c r="AI206" s="28"/>
      <c r="AJ206" s="25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</row>
    <row r="207" spans="1:47" s="77" customFormat="1" ht="15" customHeight="1">
      <c r="A207" s="151">
        <f>A206+1</f>
        <v>3</v>
      </c>
      <c r="B207" s="6" t="s">
        <v>222</v>
      </c>
      <c r="C207" s="61">
        <v>4.5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2">
        <f>SUM(C207:I207)</f>
        <v>4.5</v>
      </c>
      <c r="P207" s="76"/>
      <c r="Q207" s="18"/>
      <c r="R207" s="18"/>
      <c r="S207" s="27"/>
      <c r="T207" s="15"/>
      <c r="U207" s="15"/>
      <c r="V207" s="74"/>
      <c r="W207" s="28"/>
      <c r="X207" s="17"/>
      <c r="Y207" s="72"/>
      <c r="Z207" s="69"/>
      <c r="AA207" s="69"/>
      <c r="AB207" s="75"/>
      <c r="AC207" s="70"/>
      <c r="AD207" s="73"/>
      <c r="AE207" s="27"/>
      <c r="AF207" s="15"/>
      <c r="AG207" s="15"/>
      <c r="AH207" s="74"/>
      <c r="AI207" s="28"/>
      <c r="AJ207" s="25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</row>
    <row r="208" spans="1:47" s="18" customFormat="1" ht="15" customHeight="1">
      <c r="A208" s="60"/>
      <c r="B208" s="6" t="s">
        <v>219</v>
      </c>
      <c r="C208" s="61">
        <f>SUM(C205:C207)</f>
        <v>5.5</v>
      </c>
      <c r="D208" s="61">
        <f t="shared" ref="D208:O208" si="33">SUM(D205:D207)</f>
        <v>0</v>
      </c>
      <c r="E208" s="61">
        <f t="shared" si="33"/>
        <v>0</v>
      </c>
      <c r="F208" s="61">
        <f t="shared" si="33"/>
        <v>0</v>
      </c>
      <c r="G208" s="61">
        <f t="shared" si="33"/>
        <v>0</v>
      </c>
      <c r="H208" s="61">
        <f t="shared" si="33"/>
        <v>0</v>
      </c>
      <c r="I208" s="61">
        <f t="shared" si="33"/>
        <v>0</v>
      </c>
      <c r="J208" s="61">
        <f t="shared" si="33"/>
        <v>0</v>
      </c>
      <c r="K208" s="61">
        <f t="shared" si="33"/>
        <v>0</v>
      </c>
      <c r="L208" s="61">
        <f t="shared" si="33"/>
        <v>0</v>
      </c>
      <c r="M208" s="61">
        <f t="shared" si="33"/>
        <v>0</v>
      </c>
      <c r="N208" s="61">
        <f t="shared" si="33"/>
        <v>0</v>
      </c>
      <c r="O208" s="61">
        <f t="shared" si="33"/>
        <v>5.5</v>
      </c>
      <c r="P208" s="63"/>
      <c r="Q208" s="13"/>
      <c r="R208" s="13"/>
      <c r="S208" s="27"/>
      <c r="T208" s="15"/>
      <c r="U208" s="15"/>
      <c r="V208" s="74">
        <f>SUM(C205:C207)</f>
        <v>5.5</v>
      </c>
      <c r="W208" s="28">
        <f>SUM(S205:V210)</f>
        <v>5.5</v>
      </c>
      <c r="X208" s="17"/>
      <c r="Y208" s="72"/>
      <c r="Z208" s="69"/>
      <c r="AA208" s="69"/>
      <c r="AB208" s="75">
        <f>SUM(I205:I207)</f>
        <v>0</v>
      </c>
      <c r="AC208" s="70">
        <f>SUM(Y205:AB210)</f>
        <v>0</v>
      </c>
      <c r="AD208" s="73"/>
      <c r="AE208" s="27"/>
      <c r="AF208" s="15"/>
      <c r="AG208" s="15"/>
      <c r="AH208" s="74">
        <f>SUM(O205:O207)</f>
        <v>5.5</v>
      </c>
      <c r="AI208" s="28">
        <f>SUM(AE205:AH210)</f>
        <v>5.5</v>
      </c>
      <c r="AJ208" s="25"/>
    </row>
    <row r="209" spans="1:47" s="18" customFormat="1" ht="15" customHeight="1">
      <c r="A209" s="60"/>
      <c r="B209" s="164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63"/>
      <c r="Q209" s="13"/>
      <c r="R209" s="13"/>
      <c r="S209" s="27"/>
      <c r="T209" s="15"/>
      <c r="U209" s="15"/>
      <c r="V209" s="15"/>
      <c r="W209" s="28"/>
      <c r="X209" s="17"/>
      <c r="Y209" s="72"/>
      <c r="Z209" s="69"/>
      <c r="AA209" s="69"/>
      <c r="AB209" s="69"/>
      <c r="AC209" s="70"/>
      <c r="AD209" s="73"/>
      <c r="AE209" s="27"/>
      <c r="AF209" s="15"/>
      <c r="AG209" s="15"/>
      <c r="AH209" s="15"/>
      <c r="AI209" s="28"/>
      <c r="AJ209" s="25"/>
    </row>
    <row r="210" spans="1:47" s="77" customFormat="1" ht="15" customHeight="1">
      <c r="A210" s="82" t="s">
        <v>223</v>
      </c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4"/>
      <c r="Q210" s="85"/>
      <c r="R210" s="85"/>
      <c r="S210" s="86"/>
      <c r="T210" s="87"/>
      <c r="U210" s="87"/>
      <c r="V210" s="87"/>
      <c r="W210" s="88"/>
      <c r="X210" s="17"/>
      <c r="Y210" s="89"/>
      <c r="Z210" s="90"/>
      <c r="AA210" s="90"/>
      <c r="AB210" s="90"/>
      <c r="AC210" s="91"/>
      <c r="AD210" s="92"/>
      <c r="AE210" s="86"/>
      <c r="AF210" s="87"/>
      <c r="AG210" s="87"/>
      <c r="AH210" s="87"/>
      <c r="AI210" s="88"/>
      <c r="AJ210" s="25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</row>
    <row r="211" spans="1:47" s="77" customFormat="1" ht="15" customHeight="1">
      <c r="A211" s="159">
        <v>1</v>
      </c>
      <c r="B211" s="120" t="s">
        <v>224</v>
      </c>
      <c r="C211" s="94">
        <v>1.5</v>
      </c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62">
        <f>SUM(C211:I211)</f>
        <v>1.5</v>
      </c>
      <c r="P211" s="106"/>
      <c r="Q211" s="11"/>
      <c r="R211" s="11"/>
      <c r="S211" s="27"/>
      <c r="T211" s="74">
        <f>SUM(C211:C211)</f>
        <v>1.5</v>
      </c>
      <c r="U211" s="15"/>
      <c r="V211" s="15"/>
      <c r="W211" s="28"/>
      <c r="X211" s="100"/>
      <c r="Y211" s="72"/>
      <c r="Z211" s="75">
        <f>SUM(I211:I211)</f>
        <v>0</v>
      </c>
      <c r="AA211" s="69"/>
      <c r="AB211" s="69"/>
      <c r="AC211" s="70"/>
      <c r="AD211" s="73"/>
      <c r="AE211" s="27"/>
      <c r="AF211" s="74">
        <f>SUM(O211:O211)</f>
        <v>1.5</v>
      </c>
      <c r="AG211" s="15"/>
      <c r="AH211" s="15"/>
      <c r="AI211" s="28"/>
      <c r="AJ211" s="25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</row>
    <row r="212" spans="1:47" ht="15" customHeight="1">
      <c r="A212" s="60"/>
      <c r="B212" s="6" t="s">
        <v>219</v>
      </c>
      <c r="C212" s="61">
        <f>SUM(C211:C211)</f>
        <v>1.5</v>
      </c>
      <c r="D212" s="61">
        <f t="shared" ref="D212:O212" si="34">SUM(D211:D211)</f>
        <v>0</v>
      </c>
      <c r="E212" s="61">
        <f t="shared" si="34"/>
        <v>0</v>
      </c>
      <c r="F212" s="61">
        <f t="shared" si="34"/>
        <v>0</v>
      </c>
      <c r="G212" s="61">
        <f t="shared" si="34"/>
        <v>0</v>
      </c>
      <c r="H212" s="61">
        <f t="shared" si="34"/>
        <v>0</v>
      </c>
      <c r="I212" s="61">
        <f t="shared" si="34"/>
        <v>0</v>
      </c>
      <c r="J212" s="61">
        <f t="shared" si="34"/>
        <v>0</v>
      </c>
      <c r="K212" s="61">
        <f t="shared" si="34"/>
        <v>0</v>
      </c>
      <c r="L212" s="61">
        <f t="shared" si="34"/>
        <v>0</v>
      </c>
      <c r="M212" s="61">
        <f t="shared" si="34"/>
        <v>0</v>
      </c>
      <c r="N212" s="61">
        <f t="shared" si="34"/>
        <v>0</v>
      </c>
      <c r="O212" s="61">
        <f t="shared" si="34"/>
        <v>1.5</v>
      </c>
      <c r="P212" s="63"/>
      <c r="Q212" s="13"/>
      <c r="R212" s="13"/>
      <c r="W212" s="28">
        <f>SUM(S211:V213)</f>
        <v>1.5</v>
      </c>
      <c r="Y212" s="72"/>
      <c r="Z212" s="69"/>
      <c r="AA212" s="69"/>
      <c r="AB212" s="69"/>
      <c r="AC212" s="70">
        <f>SUM(Y211:AB213)</f>
        <v>0</v>
      </c>
      <c r="AD212" s="73"/>
      <c r="AE212" s="27"/>
      <c r="AF212" s="15"/>
      <c r="AG212" s="15"/>
      <c r="AH212" s="15"/>
      <c r="AI212" s="28">
        <f>SUM(AE211:AH213)</f>
        <v>1.5</v>
      </c>
    </row>
    <row r="213" spans="1:47" s="11" customFormat="1" ht="15" customHeight="1">
      <c r="A213" s="60"/>
      <c r="B213" s="164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168"/>
      <c r="Q213" s="140"/>
      <c r="R213" s="140"/>
      <c r="S213" s="27"/>
      <c r="T213" s="15"/>
      <c r="U213" s="15"/>
      <c r="V213" s="15"/>
      <c r="W213" s="28"/>
      <c r="X213" s="17"/>
      <c r="Y213" s="72"/>
      <c r="Z213" s="69"/>
      <c r="AA213" s="69"/>
      <c r="AB213" s="69"/>
      <c r="AC213" s="70"/>
      <c r="AD213" s="73"/>
      <c r="AE213" s="27"/>
      <c r="AF213" s="15"/>
      <c r="AG213" s="15"/>
      <c r="AH213" s="15"/>
      <c r="AI213" s="28"/>
      <c r="AJ213" s="101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</row>
    <row r="214" spans="1:47" ht="15" customHeight="1" thickBot="1">
      <c r="A214" s="122" t="s">
        <v>225</v>
      </c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69"/>
      <c r="Q214" s="125"/>
      <c r="R214" s="125"/>
      <c r="S214" s="126"/>
      <c r="T214" s="127"/>
      <c r="U214" s="127"/>
      <c r="V214" s="127"/>
      <c r="W214" s="128"/>
      <c r="Y214" s="142"/>
      <c r="Z214" s="143"/>
      <c r="AA214" s="143"/>
      <c r="AB214" s="143"/>
      <c r="AC214" s="144"/>
      <c r="AD214" s="145"/>
      <c r="AE214" s="126"/>
      <c r="AF214" s="127"/>
      <c r="AG214" s="127"/>
      <c r="AH214" s="127"/>
      <c r="AI214" s="128"/>
    </row>
    <row r="215" spans="1:47" ht="15" customHeight="1">
      <c r="A215" s="170">
        <v>1</v>
      </c>
      <c r="B215" s="171" t="s">
        <v>226</v>
      </c>
      <c r="C215" s="172">
        <v>1</v>
      </c>
      <c r="D215" s="17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62">
        <f t="shared" ref="O215:O221" si="35">SUM(C215:I215)</f>
        <v>1</v>
      </c>
      <c r="P215" s="106"/>
      <c r="Q215" s="173"/>
      <c r="R215" s="173"/>
      <c r="Y215" s="72"/>
      <c r="Z215" s="69"/>
      <c r="AA215" s="69"/>
      <c r="AB215" s="69"/>
      <c r="AC215" s="70"/>
      <c r="AD215" s="73"/>
      <c r="AE215" s="27"/>
      <c r="AF215" s="15"/>
      <c r="AG215" s="15"/>
      <c r="AH215" s="15"/>
      <c r="AI215" s="28"/>
    </row>
    <row r="216" spans="1:47" s="129" customFormat="1" ht="15" customHeight="1">
      <c r="A216" s="174">
        <f t="shared" ref="A216:A221" si="36">A215+1</f>
        <v>2</v>
      </c>
      <c r="B216" s="175" t="s">
        <v>227</v>
      </c>
      <c r="C216" s="157">
        <f>1</f>
        <v>1</v>
      </c>
      <c r="D216" s="157"/>
      <c r="E216" s="157"/>
      <c r="F216" s="157"/>
      <c r="G216" s="157"/>
      <c r="H216" s="157"/>
      <c r="I216" s="157">
        <v>-1</v>
      </c>
      <c r="J216" s="157"/>
      <c r="K216" s="157"/>
      <c r="L216" s="157"/>
      <c r="M216" s="157"/>
      <c r="N216" s="157"/>
      <c r="O216" s="62">
        <f t="shared" si="35"/>
        <v>0</v>
      </c>
      <c r="P216" s="76" t="s">
        <v>85</v>
      </c>
      <c r="Q216" s="173"/>
      <c r="R216" s="173"/>
      <c r="S216" s="27"/>
      <c r="T216" s="15"/>
      <c r="U216" s="15"/>
      <c r="V216" s="15"/>
      <c r="W216" s="28"/>
      <c r="X216" s="17"/>
      <c r="Y216" s="72"/>
      <c r="Z216" s="69"/>
      <c r="AA216" s="69"/>
      <c r="AB216" s="69"/>
      <c r="AC216" s="70"/>
      <c r="AD216" s="73"/>
      <c r="AE216" s="27"/>
      <c r="AF216" s="15"/>
      <c r="AG216" s="15"/>
      <c r="AH216" s="15"/>
      <c r="AI216" s="28"/>
      <c r="AJ216" s="25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</row>
    <row r="217" spans="1:47" s="77" customFormat="1" ht="15" customHeight="1">
      <c r="A217" s="174">
        <f t="shared" si="36"/>
        <v>3</v>
      </c>
      <c r="B217" s="171" t="s">
        <v>228</v>
      </c>
      <c r="C217" s="172">
        <v>4</v>
      </c>
      <c r="D217" s="172"/>
      <c r="E217" s="172"/>
      <c r="F217" s="172"/>
      <c r="G217" s="172"/>
      <c r="H217" s="172"/>
      <c r="I217" s="172">
        <v>-0.5</v>
      </c>
      <c r="J217" s="172"/>
      <c r="K217" s="172"/>
      <c r="L217" s="172"/>
      <c r="M217" s="172"/>
      <c r="N217" s="172"/>
      <c r="O217" s="62">
        <f t="shared" si="35"/>
        <v>3.5</v>
      </c>
      <c r="P217" s="152" t="s">
        <v>229</v>
      </c>
      <c r="Q217" s="176"/>
      <c r="R217" s="176"/>
      <c r="S217" s="27"/>
      <c r="T217" s="15"/>
      <c r="U217" s="15"/>
      <c r="V217" s="15"/>
      <c r="W217" s="28"/>
      <c r="X217" s="17"/>
      <c r="Y217" s="72"/>
      <c r="Z217" s="69"/>
      <c r="AA217" s="69"/>
      <c r="AB217" s="69"/>
      <c r="AC217" s="70"/>
      <c r="AD217" s="73"/>
      <c r="AE217" s="27"/>
      <c r="AF217" s="15"/>
      <c r="AG217" s="15"/>
      <c r="AH217" s="15"/>
      <c r="AI217" s="28"/>
      <c r="AJ217" s="25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</row>
    <row r="218" spans="1:47" s="77" customFormat="1" ht="15" customHeight="1">
      <c r="A218" s="174">
        <f t="shared" si="36"/>
        <v>4</v>
      </c>
      <c r="B218" s="5" t="s">
        <v>230</v>
      </c>
      <c r="C218" s="61">
        <v>1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2">
        <f t="shared" si="35"/>
        <v>1</v>
      </c>
      <c r="P218" s="65"/>
      <c r="Q218" s="162"/>
      <c r="S218" s="27"/>
      <c r="T218" s="15"/>
      <c r="U218" s="15"/>
      <c r="V218" s="15"/>
      <c r="W218" s="28"/>
      <c r="X218" s="17"/>
      <c r="Y218" s="72"/>
      <c r="Z218" s="69"/>
      <c r="AA218" s="69"/>
      <c r="AB218" s="69"/>
      <c r="AC218" s="70"/>
      <c r="AD218" s="73"/>
      <c r="AE218" s="27"/>
      <c r="AF218" s="15"/>
      <c r="AG218" s="15"/>
      <c r="AH218" s="15"/>
      <c r="AI218" s="28"/>
      <c r="AJ218" s="25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</row>
    <row r="219" spans="1:47" s="77" customFormat="1" ht="15" customHeight="1">
      <c r="A219" s="174">
        <f t="shared" si="36"/>
        <v>5</v>
      </c>
      <c r="B219" s="5" t="s">
        <v>231</v>
      </c>
      <c r="C219" s="62">
        <f>2.25</f>
        <v>2.25</v>
      </c>
      <c r="D219" s="121"/>
      <c r="E219" s="121"/>
      <c r="F219" s="121"/>
      <c r="G219" s="121"/>
      <c r="H219" s="121"/>
      <c r="I219" s="121">
        <v>-0.5</v>
      </c>
      <c r="J219" s="121"/>
      <c r="K219" s="121"/>
      <c r="L219" s="121"/>
      <c r="M219" s="121"/>
      <c r="N219" s="121"/>
      <c r="O219" s="62">
        <f t="shared" si="35"/>
        <v>1.75</v>
      </c>
      <c r="P219" s="95" t="s">
        <v>121</v>
      </c>
      <c r="Q219" s="162"/>
      <c r="S219" s="27"/>
      <c r="T219" s="15"/>
      <c r="U219" s="15"/>
      <c r="V219" s="15"/>
      <c r="W219" s="28"/>
      <c r="X219" s="17"/>
      <c r="Y219" s="72"/>
      <c r="Z219" s="69"/>
      <c r="AA219" s="69"/>
      <c r="AB219" s="69"/>
      <c r="AC219" s="70"/>
      <c r="AD219" s="73"/>
      <c r="AE219" s="27"/>
      <c r="AF219" s="15"/>
      <c r="AG219" s="15"/>
      <c r="AH219" s="15"/>
      <c r="AI219" s="28"/>
      <c r="AJ219" s="25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</row>
    <row r="220" spans="1:47" s="77" customFormat="1" ht="15" customHeight="1">
      <c r="A220" s="174">
        <f t="shared" si="36"/>
        <v>6</v>
      </c>
      <c r="B220" s="175" t="s">
        <v>232</v>
      </c>
      <c r="C220" s="157">
        <f>3</f>
        <v>3</v>
      </c>
      <c r="D220" s="157"/>
      <c r="E220" s="157"/>
      <c r="F220" s="157"/>
      <c r="G220" s="157"/>
      <c r="H220" s="157"/>
      <c r="I220" s="157">
        <v>-1</v>
      </c>
      <c r="J220" s="157"/>
      <c r="K220" s="157"/>
      <c r="L220" s="157"/>
      <c r="M220" s="157"/>
      <c r="N220" s="157"/>
      <c r="O220" s="62">
        <f t="shared" si="35"/>
        <v>2</v>
      </c>
      <c r="P220" s="76" t="s">
        <v>85</v>
      </c>
      <c r="Q220" s="173"/>
      <c r="R220" s="173"/>
      <c r="S220" s="27"/>
      <c r="T220" s="15"/>
      <c r="U220" s="15"/>
      <c r="V220" s="15"/>
      <c r="W220" s="28"/>
      <c r="X220" s="17"/>
      <c r="Y220" s="72"/>
      <c r="Z220" s="69"/>
      <c r="AA220" s="69"/>
      <c r="AB220" s="69"/>
      <c r="AC220" s="70"/>
      <c r="AD220" s="73"/>
      <c r="AE220" s="27"/>
      <c r="AF220" s="15"/>
      <c r="AG220" s="15"/>
      <c r="AH220" s="15"/>
      <c r="AI220" s="28"/>
      <c r="AJ220" s="25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</row>
    <row r="221" spans="1:47" s="77" customFormat="1" ht="15" customHeight="1">
      <c r="A221" s="174">
        <f t="shared" si="36"/>
        <v>7</v>
      </c>
      <c r="B221" s="175" t="s">
        <v>233</v>
      </c>
      <c r="C221" s="157">
        <v>1</v>
      </c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62">
        <f t="shared" si="35"/>
        <v>1</v>
      </c>
      <c r="P221" s="65"/>
      <c r="Q221" s="173"/>
      <c r="R221" s="173"/>
      <c r="S221" s="27"/>
      <c r="T221" s="15"/>
      <c r="U221" s="15"/>
      <c r="V221" s="78">
        <f>SUM(C215:C221)</f>
        <v>13.25</v>
      </c>
      <c r="W221" s="28">
        <f>SUM(S215:V223)</f>
        <v>13.25</v>
      </c>
      <c r="X221" s="17"/>
      <c r="Y221" s="72"/>
      <c r="Z221" s="69"/>
      <c r="AA221" s="69"/>
      <c r="AB221" s="79">
        <f>SUM(I215:I221)</f>
        <v>-3</v>
      </c>
      <c r="AC221" s="70">
        <f>SUM(Y215:AB223)</f>
        <v>-3</v>
      </c>
      <c r="AD221" s="73"/>
      <c r="AE221" s="27"/>
      <c r="AF221" s="15"/>
      <c r="AG221" s="15"/>
      <c r="AH221" s="78">
        <f>SUM(O215:O221)</f>
        <v>10.25</v>
      </c>
      <c r="AI221" s="28">
        <f>SUM(AE215:AH223)</f>
        <v>10.25</v>
      </c>
      <c r="AJ221" s="25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</row>
    <row r="222" spans="1:47" s="77" customFormat="1" ht="15" customHeight="1">
      <c r="A222" s="174"/>
      <c r="B222" s="175" t="s">
        <v>219</v>
      </c>
      <c r="C222" s="177">
        <f>SUM(C215:C221)</f>
        <v>13.25</v>
      </c>
      <c r="D222" s="177">
        <f t="shared" ref="D222:O222" si="37">SUM(D215:D221)</f>
        <v>0</v>
      </c>
      <c r="E222" s="177">
        <f t="shared" si="37"/>
        <v>0</v>
      </c>
      <c r="F222" s="177">
        <f t="shared" si="37"/>
        <v>0</v>
      </c>
      <c r="G222" s="177">
        <f t="shared" si="37"/>
        <v>0</v>
      </c>
      <c r="H222" s="177">
        <f t="shared" si="37"/>
        <v>0</v>
      </c>
      <c r="I222" s="177">
        <f t="shared" si="37"/>
        <v>-3</v>
      </c>
      <c r="J222" s="177">
        <f t="shared" si="37"/>
        <v>0</v>
      </c>
      <c r="K222" s="177">
        <f t="shared" si="37"/>
        <v>0</v>
      </c>
      <c r="L222" s="177">
        <f t="shared" si="37"/>
        <v>0</v>
      </c>
      <c r="M222" s="177">
        <f t="shared" si="37"/>
        <v>0</v>
      </c>
      <c r="N222" s="177">
        <f t="shared" si="37"/>
        <v>0</v>
      </c>
      <c r="O222" s="177">
        <f t="shared" si="37"/>
        <v>10.25</v>
      </c>
      <c r="P222" s="65"/>
      <c r="Q222" s="176"/>
      <c r="R222" s="176"/>
      <c r="S222" s="27"/>
      <c r="T222" s="15"/>
      <c r="U222" s="15"/>
      <c r="V222" s="104"/>
      <c r="W222" s="28"/>
      <c r="X222" s="17"/>
      <c r="Y222" s="72"/>
      <c r="Z222" s="69"/>
      <c r="AA222" s="69"/>
      <c r="AB222" s="105"/>
      <c r="AC222" s="70"/>
      <c r="AD222" s="73"/>
      <c r="AE222" s="27"/>
      <c r="AF222" s="15"/>
      <c r="AG222" s="15"/>
      <c r="AH222" s="104"/>
      <c r="AI222" s="28"/>
      <c r="AJ222" s="25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</row>
    <row r="223" spans="1:47" s="77" customFormat="1" ht="15" customHeight="1">
      <c r="A223" s="37"/>
      <c r="B223" s="178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65"/>
      <c r="Q223" s="176"/>
      <c r="R223" s="176"/>
      <c r="S223" s="27"/>
      <c r="T223" s="15"/>
      <c r="U223" s="15"/>
      <c r="V223" s="15"/>
      <c r="W223" s="155"/>
      <c r="X223" s="17"/>
      <c r="Y223" s="72"/>
      <c r="Z223" s="69"/>
      <c r="AA223" s="69"/>
      <c r="AB223" s="69"/>
      <c r="AC223" s="180"/>
      <c r="AD223" s="73"/>
      <c r="AE223" s="27"/>
      <c r="AF223" s="15"/>
      <c r="AG223" s="15"/>
      <c r="AH223" s="15"/>
      <c r="AI223" s="181"/>
      <c r="AJ223" s="25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</row>
    <row r="224" spans="1:47" s="77" customFormat="1" ht="15" customHeight="1" thickBot="1">
      <c r="A224" s="182" t="s">
        <v>234</v>
      </c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4"/>
      <c r="Q224" s="185"/>
      <c r="R224" s="185"/>
      <c r="S224" s="126"/>
      <c r="T224" s="127"/>
      <c r="U224" s="127"/>
      <c r="V224" s="127"/>
      <c r="W224" s="128"/>
      <c r="X224" s="17"/>
      <c r="Y224" s="142"/>
      <c r="Z224" s="143"/>
      <c r="AA224" s="143"/>
      <c r="AB224" s="143"/>
      <c r="AC224" s="144"/>
      <c r="AD224" s="145"/>
      <c r="AE224" s="126"/>
      <c r="AF224" s="127"/>
      <c r="AG224" s="127"/>
      <c r="AH224" s="127"/>
      <c r="AI224" s="128"/>
      <c r="AJ224" s="25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</row>
    <row r="225" spans="1:47" s="77" customFormat="1" ht="15" customHeight="1">
      <c r="A225" s="186">
        <v>1</v>
      </c>
      <c r="B225" s="187" t="s">
        <v>235</v>
      </c>
      <c r="C225" s="188">
        <f>1</f>
        <v>1</v>
      </c>
      <c r="D225" s="188"/>
      <c r="E225" s="188"/>
      <c r="F225" s="188"/>
      <c r="G225" s="188"/>
      <c r="H225" s="188"/>
      <c r="I225" s="188">
        <v>-1</v>
      </c>
      <c r="J225" s="94"/>
      <c r="K225" s="94"/>
      <c r="L225" s="94"/>
      <c r="M225" s="94"/>
      <c r="N225" s="94"/>
      <c r="O225" s="62">
        <f t="shared" ref="O225:O231" si="38">SUM(C225:I225)</f>
        <v>0</v>
      </c>
      <c r="P225" s="189" t="s">
        <v>236</v>
      </c>
      <c r="Q225" s="190"/>
      <c r="R225" s="191"/>
      <c r="S225" s="192">
        <f>SUM(C225:C226)</f>
        <v>4.5</v>
      </c>
      <c r="T225" s="40"/>
      <c r="U225" s="40"/>
      <c r="V225" s="40"/>
      <c r="W225" s="16"/>
      <c r="X225" s="100"/>
      <c r="Y225" s="193">
        <f>SUM(I225:I226)</f>
        <v>0</v>
      </c>
      <c r="Z225" s="43"/>
      <c r="AA225" s="43"/>
      <c r="AB225" s="43"/>
      <c r="AC225" s="44"/>
      <c r="AD225" s="194"/>
      <c r="AE225" s="192">
        <f>SUM(O225:O226)</f>
        <v>4.5</v>
      </c>
      <c r="AF225" s="40"/>
      <c r="AG225" s="40"/>
      <c r="AH225" s="40"/>
      <c r="AI225" s="16"/>
      <c r="AJ225" s="25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</row>
    <row r="226" spans="1:47" s="196" customFormat="1" ht="15" customHeight="1">
      <c r="A226" s="97">
        <f t="shared" ref="A226:A231" si="39">A225+1</f>
        <v>2</v>
      </c>
      <c r="B226" s="5" t="s">
        <v>237</v>
      </c>
      <c r="C226" s="61">
        <f>3.5</f>
        <v>3.5</v>
      </c>
      <c r="D226" s="61"/>
      <c r="E226" s="61"/>
      <c r="F226" s="61"/>
      <c r="G226" s="61"/>
      <c r="H226" s="61"/>
      <c r="I226" s="61">
        <v>1</v>
      </c>
      <c r="J226" s="61"/>
      <c r="K226" s="61"/>
      <c r="L226" s="61"/>
      <c r="M226" s="61"/>
      <c r="N226" s="61"/>
      <c r="O226" s="62">
        <f t="shared" si="38"/>
        <v>4.5</v>
      </c>
      <c r="P226" s="65" t="s">
        <v>238</v>
      </c>
      <c r="Q226" s="8"/>
      <c r="R226" s="195"/>
      <c r="S226" s="27"/>
      <c r="T226" s="74"/>
      <c r="U226" s="15"/>
      <c r="V226" s="15"/>
      <c r="W226" s="28"/>
      <c r="X226" s="100"/>
      <c r="Y226" s="72"/>
      <c r="Z226" s="75"/>
      <c r="AA226" s="69"/>
      <c r="AB226" s="69"/>
      <c r="AC226" s="70"/>
      <c r="AD226" s="73"/>
      <c r="AE226" s="27"/>
      <c r="AF226" s="74"/>
      <c r="AG226" s="15"/>
      <c r="AH226" s="15"/>
      <c r="AI226" s="28"/>
      <c r="AJ226" s="25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</row>
    <row r="227" spans="1:47" s="11" customFormat="1" ht="15" customHeight="1">
      <c r="A227" s="97">
        <f t="shared" si="39"/>
        <v>3</v>
      </c>
      <c r="B227" s="5" t="s">
        <v>71</v>
      </c>
      <c r="C227" s="61">
        <v>1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2">
        <f t="shared" si="38"/>
        <v>1</v>
      </c>
      <c r="P227" s="98"/>
      <c r="Q227" s="8"/>
      <c r="R227" s="195"/>
      <c r="S227" s="27"/>
      <c r="T227" s="74">
        <f>SUM(C227:C229)</f>
        <v>19</v>
      </c>
      <c r="U227" s="15"/>
      <c r="V227" s="15"/>
      <c r="W227" s="28"/>
      <c r="X227" s="100"/>
      <c r="Y227" s="72"/>
      <c r="Z227" s="75">
        <f>SUM(I227:I229)</f>
        <v>-3</v>
      </c>
      <c r="AA227" s="69"/>
      <c r="AB227" s="69"/>
      <c r="AC227" s="70"/>
      <c r="AD227" s="73"/>
      <c r="AE227" s="27"/>
      <c r="AF227" s="74">
        <f>SUM(O227:O229)</f>
        <v>16</v>
      </c>
      <c r="AG227" s="15"/>
      <c r="AH227" s="15"/>
      <c r="AI227" s="28"/>
      <c r="AJ227" s="101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</row>
    <row r="228" spans="1:47" s="11" customFormat="1" ht="35.25" customHeight="1">
      <c r="A228" s="97">
        <f t="shared" si="39"/>
        <v>4</v>
      </c>
      <c r="B228" s="5" t="s">
        <v>239</v>
      </c>
      <c r="C228" s="61">
        <f>13.5</f>
        <v>13.5</v>
      </c>
      <c r="D228" s="61"/>
      <c r="E228" s="61"/>
      <c r="F228" s="61"/>
      <c r="G228" s="61"/>
      <c r="H228" s="61"/>
      <c r="I228" s="61">
        <f>-2-1</f>
        <v>-3</v>
      </c>
      <c r="J228" s="61"/>
      <c r="K228" s="61"/>
      <c r="L228" s="61"/>
      <c r="M228" s="61"/>
      <c r="N228" s="61"/>
      <c r="O228" s="62">
        <f t="shared" si="38"/>
        <v>10.5</v>
      </c>
      <c r="P228" s="65" t="s">
        <v>240</v>
      </c>
      <c r="Q228" s="8"/>
      <c r="R228" s="195"/>
      <c r="S228" s="27"/>
      <c r="T228" s="15"/>
      <c r="U228" s="15"/>
      <c r="V228" s="15"/>
      <c r="W228" s="28"/>
      <c r="X228" s="100"/>
      <c r="Y228" s="72"/>
      <c r="Z228" s="69"/>
      <c r="AA228" s="69"/>
      <c r="AB228" s="69"/>
      <c r="AC228" s="70"/>
      <c r="AD228" s="73"/>
      <c r="AE228" s="27"/>
      <c r="AF228" s="15"/>
      <c r="AG228" s="15"/>
      <c r="AH228" s="15"/>
      <c r="AI228" s="28"/>
      <c r="AJ228" s="101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</row>
    <row r="229" spans="1:47" s="11" customFormat="1" ht="15" customHeight="1">
      <c r="A229" s="97">
        <f t="shared" si="39"/>
        <v>5</v>
      </c>
      <c r="B229" s="5" t="s">
        <v>241</v>
      </c>
      <c r="C229" s="61">
        <v>4.5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2">
        <f t="shared" si="38"/>
        <v>4.5</v>
      </c>
      <c r="P229" s="65"/>
      <c r="Q229" s="8"/>
      <c r="R229" s="195"/>
      <c r="S229" s="27"/>
      <c r="T229" s="15"/>
      <c r="U229" s="15"/>
      <c r="V229" s="15"/>
      <c r="W229" s="28"/>
      <c r="X229" s="100"/>
      <c r="Y229" s="72"/>
      <c r="Z229" s="69"/>
      <c r="AA229" s="69"/>
      <c r="AB229" s="69"/>
      <c r="AC229" s="70"/>
      <c r="AD229" s="73"/>
      <c r="AE229" s="27"/>
      <c r="AF229" s="15"/>
      <c r="AG229" s="15"/>
      <c r="AH229" s="15"/>
      <c r="AI229" s="28"/>
      <c r="AJ229" s="101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</row>
    <row r="230" spans="1:47" s="11" customFormat="1" ht="23.25" customHeight="1">
      <c r="A230" s="97">
        <f t="shared" si="39"/>
        <v>6</v>
      </c>
      <c r="B230" s="5" t="s">
        <v>242</v>
      </c>
      <c r="C230" s="61">
        <f>11.5</f>
        <v>11.5</v>
      </c>
      <c r="D230" s="61"/>
      <c r="E230" s="61"/>
      <c r="F230" s="61"/>
      <c r="G230" s="61"/>
      <c r="H230" s="61"/>
      <c r="I230" s="61">
        <v>-2</v>
      </c>
      <c r="J230" s="61"/>
      <c r="K230" s="61"/>
      <c r="L230" s="61"/>
      <c r="M230" s="61"/>
      <c r="N230" s="61"/>
      <c r="O230" s="62">
        <f t="shared" si="38"/>
        <v>9.5</v>
      </c>
      <c r="P230" s="65" t="s">
        <v>243</v>
      </c>
      <c r="Q230" s="197"/>
      <c r="R230" s="198"/>
      <c r="S230" s="27"/>
      <c r="T230" s="15"/>
      <c r="U230" s="15"/>
      <c r="V230" s="74"/>
      <c r="W230" s="28"/>
      <c r="X230" s="17"/>
      <c r="Y230" s="72"/>
      <c r="Z230" s="69"/>
      <c r="AA230" s="69"/>
      <c r="AB230" s="75"/>
      <c r="AC230" s="70"/>
      <c r="AD230" s="73"/>
      <c r="AE230" s="27"/>
      <c r="AF230" s="15"/>
      <c r="AG230" s="15"/>
      <c r="AH230" s="74"/>
      <c r="AI230" s="28"/>
      <c r="AJ230" s="101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</row>
    <row r="231" spans="1:47" s="11" customFormat="1" ht="15" customHeight="1">
      <c r="A231" s="199">
        <f t="shared" si="39"/>
        <v>7</v>
      </c>
      <c r="B231" s="5" t="s">
        <v>150</v>
      </c>
      <c r="C231" s="200">
        <v>2.5</v>
      </c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62">
        <f t="shared" si="38"/>
        <v>2.5</v>
      </c>
      <c r="P231" s="65"/>
      <c r="Q231" s="197"/>
      <c r="R231" s="198"/>
      <c r="S231" s="27"/>
      <c r="T231" s="15"/>
      <c r="U231" s="74">
        <f>SUM(C230:C231)</f>
        <v>14</v>
      </c>
      <c r="V231" s="15"/>
      <c r="W231" s="28"/>
      <c r="X231" s="17"/>
      <c r="Y231" s="72"/>
      <c r="Z231" s="69"/>
      <c r="AA231" s="75">
        <f>SUM(I230:I231)</f>
        <v>-2</v>
      </c>
      <c r="AB231" s="69"/>
      <c r="AC231" s="70"/>
      <c r="AD231" s="73"/>
      <c r="AE231" s="27"/>
      <c r="AF231" s="15"/>
      <c r="AG231" s="74">
        <f>SUM(O230:O231)</f>
        <v>12</v>
      </c>
      <c r="AH231" s="15"/>
      <c r="AI231" s="28"/>
      <c r="AJ231" s="101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</row>
    <row r="232" spans="1:47" s="77" customFormat="1" ht="15" customHeight="1">
      <c r="A232" s="174"/>
      <c r="B232" s="175" t="s">
        <v>219</v>
      </c>
      <c r="C232" s="177">
        <f>SUM(C225:C231)</f>
        <v>37.5</v>
      </c>
      <c r="D232" s="177">
        <f t="shared" ref="D232:O232" si="40">SUM(D225:D231)</f>
        <v>0</v>
      </c>
      <c r="E232" s="177">
        <f t="shared" si="40"/>
        <v>0</v>
      </c>
      <c r="F232" s="177">
        <f t="shared" si="40"/>
        <v>0</v>
      </c>
      <c r="G232" s="177">
        <f t="shared" si="40"/>
        <v>0</v>
      </c>
      <c r="H232" s="177">
        <f t="shared" si="40"/>
        <v>0</v>
      </c>
      <c r="I232" s="177">
        <f t="shared" si="40"/>
        <v>-5</v>
      </c>
      <c r="J232" s="177">
        <f t="shared" si="40"/>
        <v>0</v>
      </c>
      <c r="K232" s="177">
        <f t="shared" si="40"/>
        <v>0</v>
      </c>
      <c r="L232" s="177">
        <f t="shared" si="40"/>
        <v>0</v>
      </c>
      <c r="M232" s="177">
        <f t="shared" si="40"/>
        <v>0</v>
      </c>
      <c r="N232" s="177">
        <f t="shared" si="40"/>
        <v>0</v>
      </c>
      <c r="O232" s="177">
        <f t="shared" si="40"/>
        <v>32.5</v>
      </c>
      <c r="P232" s="65"/>
      <c r="Q232" s="201"/>
      <c r="R232" s="202"/>
      <c r="S232" s="27"/>
      <c r="T232" s="15"/>
      <c r="U232" s="15"/>
      <c r="V232" s="104"/>
      <c r="W232" s="28"/>
      <c r="X232" s="17"/>
      <c r="Y232" s="72"/>
      <c r="Z232" s="69"/>
      <c r="AA232" s="69"/>
      <c r="AB232" s="105"/>
      <c r="AC232" s="70"/>
      <c r="AD232" s="73"/>
      <c r="AE232" s="27"/>
      <c r="AF232" s="15"/>
      <c r="AG232" s="15"/>
      <c r="AH232" s="104"/>
      <c r="AI232" s="28"/>
      <c r="AJ232" s="25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1:47" s="77" customFormat="1" ht="15" customHeight="1" thickBot="1">
      <c r="A233" s="174"/>
      <c r="B233" s="203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06"/>
      <c r="Q233" s="176"/>
      <c r="R233" s="204"/>
      <c r="S233" s="205"/>
      <c r="T233" s="206"/>
      <c r="U233" s="206"/>
      <c r="V233" s="206"/>
      <c r="W233" s="207"/>
      <c r="X233" s="17"/>
      <c r="Y233" s="208"/>
      <c r="Z233" s="209"/>
      <c r="AA233" s="209"/>
      <c r="AB233" s="209"/>
      <c r="AC233" s="210"/>
      <c r="AD233" s="211"/>
      <c r="AE233" s="205"/>
      <c r="AF233" s="206"/>
      <c r="AG233" s="206"/>
      <c r="AH233" s="206"/>
      <c r="AI233" s="207"/>
      <c r="AJ233" s="25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</row>
    <row r="234" spans="1:47" s="77" customFormat="1" ht="15" customHeight="1" thickBot="1">
      <c r="A234" s="212" t="s">
        <v>244</v>
      </c>
      <c r="B234" s="183"/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4"/>
      <c r="Q234" s="213"/>
      <c r="R234" s="214"/>
      <c r="S234" s="205"/>
      <c r="T234" s="206"/>
      <c r="U234" s="206"/>
      <c r="V234" s="206"/>
      <c r="W234" s="207"/>
      <c r="X234" s="17"/>
      <c r="Y234" s="208"/>
      <c r="Z234" s="209"/>
      <c r="AA234" s="209"/>
      <c r="AB234" s="209"/>
      <c r="AC234" s="210"/>
      <c r="AD234" s="211"/>
      <c r="AE234" s="205"/>
      <c r="AF234" s="206"/>
      <c r="AG234" s="206"/>
      <c r="AH234" s="206"/>
      <c r="AI234" s="207"/>
      <c r="AJ234" s="25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</row>
    <row r="235" spans="1:47" s="77" customFormat="1" ht="15" customHeight="1">
      <c r="A235" s="215">
        <v>1</v>
      </c>
      <c r="B235" s="120" t="s">
        <v>245</v>
      </c>
      <c r="C235" s="94">
        <v>4.5</v>
      </c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62">
        <f>SUM(C235:I235)</f>
        <v>4.5</v>
      </c>
      <c r="P235" s="106"/>
      <c r="Q235" s="11"/>
      <c r="R235" s="11"/>
      <c r="S235" s="66">
        <f>C235</f>
        <v>4.5</v>
      </c>
      <c r="T235" s="15"/>
      <c r="U235" s="15"/>
      <c r="V235" s="15"/>
      <c r="W235" s="28"/>
      <c r="X235" s="100"/>
      <c r="Y235" s="68">
        <f>I235</f>
        <v>0</v>
      </c>
      <c r="Z235" s="69"/>
      <c r="AA235" s="69"/>
      <c r="AB235" s="69"/>
      <c r="AC235" s="70"/>
      <c r="AD235" s="71"/>
      <c r="AE235" s="66">
        <f>O235</f>
        <v>4.5</v>
      </c>
      <c r="AF235" s="15"/>
      <c r="AG235" s="15"/>
      <c r="AH235" s="15"/>
      <c r="AI235" s="28"/>
      <c r="AJ235" s="25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</row>
    <row r="236" spans="1:47" s="196" customFormat="1" ht="15" customHeight="1">
      <c r="A236" s="199">
        <v>2</v>
      </c>
      <c r="B236" s="5" t="s">
        <v>246</v>
      </c>
      <c r="C236" s="200">
        <v>5.5</v>
      </c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62">
        <f>SUM(C236:I236)</f>
        <v>5.5</v>
      </c>
      <c r="P236" s="65"/>
      <c r="Q236" s="11"/>
      <c r="R236" s="11"/>
      <c r="S236" s="27"/>
      <c r="T236" s="74">
        <f>C236</f>
        <v>5.5</v>
      </c>
      <c r="U236" s="15"/>
      <c r="V236" s="15"/>
      <c r="W236" s="28"/>
      <c r="X236" s="100"/>
      <c r="Y236" s="72"/>
      <c r="Z236" s="75">
        <f>I236</f>
        <v>0</v>
      </c>
      <c r="AA236" s="69"/>
      <c r="AB236" s="69"/>
      <c r="AC236" s="70"/>
      <c r="AD236" s="73"/>
      <c r="AE236" s="27"/>
      <c r="AF236" s="74">
        <f>O236</f>
        <v>5.5</v>
      </c>
      <c r="AG236" s="15"/>
      <c r="AH236" s="15"/>
      <c r="AI236" s="28"/>
      <c r="AJ236" s="25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</row>
    <row r="237" spans="1:47" s="11" customFormat="1" ht="15" customHeight="1">
      <c r="A237" s="199">
        <v>3</v>
      </c>
      <c r="B237" s="5" t="s">
        <v>150</v>
      </c>
      <c r="C237" s="200">
        <f>3</f>
        <v>3</v>
      </c>
      <c r="D237" s="200"/>
      <c r="E237" s="200"/>
      <c r="F237" s="200"/>
      <c r="G237" s="200"/>
      <c r="H237" s="200"/>
      <c r="I237" s="200">
        <v>-1</v>
      </c>
      <c r="J237" s="200"/>
      <c r="K237" s="200"/>
      <c r="L237" s="200"/>
      <c r="M237" s="200"/>
      <c r="N237" s="200"/>
      <c r="O237" s="62">
        <f>SUM(C237:I237)</f>
        <v>2</v>
      </c>
      <c r="P237" s="63" t="s">
        <v>247</v>
      </c>
      <c r="Q237" s="77"/>
      <c r="R237" s="77"/>
      <c r="S237" s="27"/>
      <c r="T237" s="15"/>
      <c r="U237" s="74">
        <f>SUM(C237)</f>
        <v>3</v>
      </c>
      <c r="V237" s="15"/>
      <c r="W237" s="28"/>
      <c r="X237" s="17"/>
      <c r="Y237" s="72"/>
      <c r="Z237" s="69"/>
      <c r="AA237" s="75">
        <f>SUM(I237)</f>
        <v>-1</v>
      </c>
      <c r="AB237" s="69"/>
      <c r="AC237" s="70"/>
      <c r="AD237" s="73"/>
      <c r="AE237" s="27"/>
      <c r="AF237" s="15"/>
      <c r="AG237" s="74">
        <f>SUM(O237)</f>
        <v>2</v>
      </c>
      <c r="AH237" s="15"/>
      <c r="AI237" s="28"/>
      <c r="AJ237" s="101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</row>
    <row r="238" spans="1:47" s="11" customFormat="1" ht="15" customHeight="1">
      <c r="A238" s="199"/>
      <c r="B238" s="5" t="s">
        <v>79</v>
      </c>
      <c r="C238" s="200">
        <f>SUM(C235:C237)</f>
        <v>13</v>
      </c>
      <c r="D238" s="200">
        <f t="shared" ref="D238:O238" si="41">SUM(D235:D237)</f>
        <v>0</v>
      </c>
      <c r="E238" s="200">
        <f t="shared" si="41"/>
        <v>0</v>
      </c>
      <c r="F238" s="200">
        <f t="shared" si="41"/>
        <v>0</v>
      </c>
      <c r="G238" s="200">
        <f t="shared" si="41"/>
        <v>0</v>
      </c>
      <c r="H238" s="200">
        <f t="shared" si="41"/>
        <v>0</v>
      </c>
      <c r="I238" s="200">
        <f t="shared" si="41"/>
        <v>-1</v>
      </c>
      <c r="J238" s="200">
        <f t="shared" si="41"/>
        <v>0</v>
      </c>
      <c r="K238" s="200">
        <f t="shared" si="41"/>
        <v>0</v>
      </c>
      <c r="L238" s="200">
        <f t="shared" si="41"/>
        <v>0</v>
      </c>
      <c r="M238" s="200">
        <f t="shared" si="41"/>
        <v>0</v>
      </c>
      <c r="N238" s="200">
        <f t="shared" si="41"/>
        <v>0</v>
      </c>
      <c r="O238" s="200">
        <f t="shared" si="41"/>
        <v>12</v>
      </c>
      <c r="P238" s="65"/>
      <c r="Q238" s="77"/>
      <c r="R238" s="77"/>
      <c r="S238" s="27"/>
      <c r="T238" s="15"/>
      <c r="U238" s="15"/>
      <c r="V238" s="15"/>
      <c r="W238" s="216">
        <f>SUM(S235:V238)</f>
        <v>13</v>
      </c>
      <c r="X238" s="17"/>
      <c r="Y238" s="72"/>
      <c r="Z238" s="69"/>
      <c r="AA238" s="69"/>
      <c r="AB238" s="69"/>
      <c r="AC238" s="217">
        <f>SUM(Y235:AB238)</f>
        <v>-1</v>
      </c>
      <c r="AD238" s="73"/>
      <c r="AE238" s="27"/>
      <c r="AF238" s="15"/>
      <c r="AG238" s="15"/>
      <c r="AH238" s="15"/>
      <c r="AI238" s="216">
        <f>SUM(AE235:AH238)</f>
        <v>12</v>
      </c>
      <c r="AJ238" s="101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</row>
    <row r="239" spans="1:47" s="77" customFormat="1" ht="15" customHeight="1" thickBot="1">
      <c r="A239" s="218"/>
      <c r="B239" s="2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220"/>
      <c r="S239" s="27"/>
      <c r="T239" s="15"/>
      <c r="U239" s="15"/>
      <c r="V239" s="15"/>
      <c r="W239" s="28"/>
      <c r="X239" s="17"/>
      <c r="Y239" s="72"/>
      <c r="Z239" s="69"/>
      <c r="AA239" s="69"/>
      <c r="AB239" s="69"/>
      <c r="AC239" s="70"/>
      <c r="AD239" s="73"/>
      <c r="AE239" s="27"/>
      <c r="AF239" s="15"/>
      <c r="AG239" s="15"/>
      <c r="AH239" s="15"/>
      <c r="AI239" s="28"/>
      <c r="AJ239" s="25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</row>
    <row r="240" spans="1:47" s="77" customFormat="1" ht="15" customHeight="1">
      <c r="A240" s="221"/>
      <c r="B240" s="222" t="s">
        <v>248</v>
      </c>
      <c r="C240" s="223">
        <f>SUM(C241:C244)</f>
        <v>288.5</v>
      </c>
      <c r="D240" s="223">
        <f t="shared" ref="D240:O240" si="42">SUM(D241:D244)</f>
        <v>456.5</v>
      </c>
      <c r="E240" s="223">
        <f t="shared" si="42"/>
        <v>343.5</v>
      </c>
      <c r="F240" s="223">
        <f t="shared" si="42"/>
        <v>269.5</v>
      </c>
      <c r="G240" s="223">
        <f t="shared" si="42"/>
        <v>177.25</v>
      </c>
      <c r="H240" s="223">
        <f t="shared" si="42"/>
        <v>-43.5</v>
      </c>
      <c r="I240" s="223">
        <f t="shared" si="42"/>
        <v>-50</v>
      </c>
      <c r="J240" s="223">
        <f t="shared" si="42"/>
        <v>-87.25</v>
      </c>
      <c r="K240" s="223">
        <f t="shared" si="42"/>
        <v>-63.5</v>
      </c>
      <c r="L240" s="223">
        <f t="shared" si="42"/>
        <v>-15.5</v>
      </c>
      <c r="M240" s="223">
        <f t="shared" si="42"/>
        <v>80.25</v>
      </c>
      <c r="N240" s="223">
        <f t="shared" si="42"/>
        <v>176.5</v>
      </c>
      <c r="O240" s="223">
        <f t="shared" si="42"/>
        <v>238.5</v>
      </c>
      <c r="P240" s="224"/>
      <c r="Q240" s="225"/>
      <c r="R240" s="226"/>
      <c r="S240" s="227"/>
      <c r="T240" s="228"/>
      <c r="U240" s="228"/>
      <c r="V240" s="228"/>
      <c r="W240" s="229"/>
      <c r="X240" s="230"/>
      <c r="Y240" s="231"/>
      <c r="Z240" s="232"/>
      <c r="AA240" s="232"/>
      <c r="AB240" s="233"/>
      <c r="AC240" s="234"/>
      <c r="AD240" s="235"/>
      <c r="AE240" s="227"/>
      <c r="AF240" s="228"/>
      <c r="AG240" s="228"/>
      <c r="AH240" s="236"/>
      <c r="AI240" s="229"/>
      <c r="AJ240" s="25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</row>
    <row r="241" spans="1:47" s="77" customFormat="1" ht="15" customHeight="1">
      <c r="A241" s="237"/>
      <c r="B241" s="238" t="s">
        <v>249</v>
      </c>
      <c r="C241" s="239">
        <f>SUM(S4:S239)</f>
        <v>37.75</v>
      </c>
      <c r="D241" s="239">
        <f t="shared" ref="D241:I241" si="43">SUM(T4:T239)</f>
        <v>113</v>
      </c>
      <c r="E241" s="239">
        <f t="shared" si="43"/>
        <v>69.25</v>
      </c>
      <c r="F241" s="239">
        <f t="shared" si="43"/>
        <v>68.5</v>
      </c>
      <c r="G241" s="239">
        <f t="shared" si="43"/>
        <v>205.75</v>
      </c>
      <c r="H241" s="239">
        <f t="shared" si="43"/>
        <v>0</v>
      </c>
      <c r="I241" s="239">
        <f t="shared" si="43"/>
        <v>-4.75</v>
      </c>
      <c r="J241" s="239">
        <f>SUM(Z4:Z239)</f>
        <v>-23.75</v>
      </c>
      <c r="K241" s="239">
        <f t="shared" ref="K241:O241" si="44">SUM(AA4:AA239)</f>
        <v>-15</v>
      </c>
      <c r="L241" s="239">
        <f t="shared" si="44"/>
        <v>-6.5</v>
      </c>
      <c r="M241" s="239">
        <f t="shared" si="44"/>
        <v>-42</v>
      </c>
      <c r="N241" s="239">
        <f t="shared" si="44"/>
        <v>0</v>
      </c>
      <c r="O241" s="239">
        <f t="shared" si="44"/>
        <v>33</v>
      </c>
      <c r="P241" s="240"/>
      <c r="Q241" s="241"/>
      <c r="R241" s="242"/>
      <c r="S241" s="243"/>
      <c r="T241" s="244"/>
      <c r="U241" s="244"/>
      <c r="V241" s="245"/>
      <c r="W241" s="229"/>
      <c r="X241" s="246"/>
      <c r="Y241" s="247"/>
      <c r="Z241" s="248"/>
      <c r="AA241" s="248"/>
      <c r="AB241" s="248"/>
      <c r="AC241" s="234"/>
      <c r="AD241" s="249"/>
      <c r="AE241" s="243"/>
      <c r="AF241" s="244"/>
      <c r="AG241" s="244"/>
      <c r="AH241" s="244"/>
      <c r="AI241" s="229"/>
      <c r="AJ241" s="25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</row>
    <row r="242" spans="1:47" s="261" customFormat="1" ht="15" customHeight="1">
      <c r="A242" s="237"/>
      <c r="B242" s="238" t="s">
        <v>250</v>
      </c>
      <c r="C242" s="250">
        <f>SUM(T4:T239)</f>
        <v>113</v>
      </c>
      <c r="D242" s="250">
        <f t="shared" ref="D242:I242" si="45">SUM(U4:U239)</f>
        <v>69.25</v>
      </c>
      <c r="E242" s="250">
        <f t="shared" si="45"/>
        <v>68.5</v>
      </c>
      <c r="F242" s="250">
        <f t="shared" si="45"/>
        <v>205.75</v>
      </c>
      <c r="G242" s="250">
        <f t="shared" si="45"/>
        <v>0</v>
      </c>
      <c r="H242" s="250">
        <f t="shared" si="45"/>
        <v>-4.75</v>
      </c>
      <c r="I242" s="239">
        <f t="shared" si="45"/>
        <v>-23.75</v>
      </c>
      <c r="J242" s="250">
        <f>SUM(AA4:AA239)</f>
        <v>-15</v>
      </c>
      <c r="K242" s="250">
        <f t="shared" ref="K242:O242" si="46">SUM(AB4:AB239)</f>
        <v>-6.5</v>
      </c>
      <c r="L242" s="250">
        <f t="shared" si="46"/>
        <v>-42</v>
      </c>
      <c r="M242" s="250">
        <f t="shared" si="46"/>
        <v>0</v>
      </c>
      <c r="N242" s="250">
        <f t="shared" si="46"/>
        <v>33</v>
      </c>
      <c r="O242" s="239">
        <f t="shared" si="46"/>
        <v>89.25</v>
      </c>
      <c r="P242" s="240"/>
      <c r="Q242" s="251"/>
      <c r="R242" s="252"/>
      <c r="S242" s="243"/>
      <c r="T242" s="253"/>
      <c r="U242" s="253"/>
      <c r="V242" s="254"/>
      <c r="W242" s="255"/>
      <c r="X242" s="230"/>
      <c r="Y242" s="247"/>
      <c r="Z242" s="256"/>
      <c r="AA242" s="256"/>
      <c r="AB242" s="256"/>
      <c r="AC242" s="257"/>
      <c r="AD242" s="249"/>
      <c r="AE242" s="243"/>
      <c r="AF242" s="253"/>
      <c r="AG242" s="253"/>
      <c r="AH242" s="253"/>
      <c r="AI242" s="258"/>
      <c r="AJ242" s="259"/>
      <c r="AK242" s="260"/>
      <c r="AL242" s="260"/>
      <c r="AM242" s="260"/>
      <c r="AN242" s="260"/>
      <c r="AO242" s="260"/>
      <c r="AP242" s="260"/>
      <c r="AQ242" s="260"/>
      <c r="AR242" s="260"/>
      <c r="AS242" s="260"/>
      <c r="AT242" s="260"/>
      <c r="AU242" s="260"/>
    </row>
    <row r="243" spans="1:47" s="261" customFormat="1" ht="15" customHeight="1">
      <c r="A243" s="237"/>
      <c r="B243" s="238" t="s">
        <v>251</v>
      </c>
      <c r="C243" s="239">
        <f>SUM(U4:U239)</f>
        <v>69.25</v>
      </c>
      <c r="D243" s="239">
        <f t="shared" ref="D243:I243" si="47">SUM(V4:V239)</f>
        <v>68.5</v>
      </c>
      <c r="E243" s="239">
        <f t="shared" si="47"/>
        <v>205.75</v>
      </c>
      <c r="F243" s="239">
        <f t="shared" si="47"/>
        <v>0</v>
      </c>
      <c r="G243" s="239">
        <f t="shared" si="47"/>
        <v>-4.75</v>
      </c>
      <c r="H243" s="239">
        <f t="shared" si="47"/>
        <v>-23.75</v>
      </c>
      <c r="I243" s="239">
        <f t="shared" si="47"/>
        <v>-15</v>
      </c>
      <c r="J243" s="239">
        <f>SUM(AB4:AB239)</f>
        <v>-6.5</v>
      </c>
      <c r="K243" s="239">
        <f t="shared" ref="K243:O243" si="48">SUM(AC4:AC239)</f>
        <v>-42</v>
      </c>
      <c r="L243" s="239">
        <f t="shared" si="48"/>
        <v>0</v>
      </c>
      <c r="M243" s="239">
        <f t="shared" si="48"/>
        <v>33</v>
      </c>
      <c r="N243" s="239">
        <f t="shared" si="48"/>
        <v>89.25</v>
      </c>
      <c r="O243" s="239">
        <f t="shared" si="48"/>
        <v>54.25</v>
      </c>
      <c r="P243" s="240"/>
      <c r="Q243" s="251"/>
      <c r="R243" s="252"/>
      <c r="S243" s="262"/>
      <c r="T243" s="263"/>
      <c r="U243" s="244"/>
      <c r="V243" s="264"/>
      <c r="W243" s="229"/>
      <c r="X243" s="230"/>
      <c r="Y243" s="265"/>
      <c r="Z243" s="266"/>
      <c r="AA243" s="248"/>
      <c r="AB243" s="267"/>
      <c r="AC243" s="234"/>
      <c r="AD243" s="268"/>
      <c r="AE243" s="262"/>
      <c r="AF243" s="263"/>
      <c r="AG243" s="244"/>
      <c r="AH243" s="264"/>
      <c r="AI243" s="229"/>
      <c r="AJ243" s="259"/>
      <c r="AK243" s="260"/>
      <c r="AL243" s="260"/>
      <c r="AM243" s="260"/>
      <c r="AN243" s="260"/>
      <c r="AO243" s="260"/>
      <c r="AP243" s="260"/>
      <c r="AQ243" s="260"/>
      <c r="AR243" s="260"/>
      <c r="AS243" s="260"/>
      <c r="AT243" s="260"/>
      <c r="AU243" s="260"/>
    </row>
    <row r="244" spans="1:47" s="261" customFormat="1" ht="15" customHeight="1" thickBot="1">
      <c r="A244" s="269"/>
      <c r="B244" s="270" t="s">
        <v>252</v>
      </c>
      <c r="C244" s="271">
        <f>SUM(V4:V239)</f>
        <v>68.5</v>
      </c>
      <c r="D244" s="271">
        <f t="shared" ref="D244:I244" si="49">SUM(W4:W239)</f>
        <v>205.75</v>
      </c>
      <c r="E244" s="271">
        <f t="shared" si="49"/>
        <v>0</v>
      </c>
      <c r="F244" s="271">
        <f t="shared" si="49"/>
        <v>-4.75</v>
      </c>
      <c r="G244" s="271">
        <f t="shared" si="49"/>
        <v>-23.75</v>
      </c>
      <c r="H244" s="271">
        <f t="shared" si="49"/>
        <v>-15</v>
      </c>
      <c r="I244" s="271">
        <f t="shared" si="49"/>
        <v>-6.5</v>
      </c>
      <c r="J244" s="271">
        <f>SUM(AC4:AC239)</f>
        <v>-42</v>
      </c>
      <c r="K244" s="271">
        <f t="shared" ref="K244:O244" si="50">SUM(AD4:AD239)</f>
        <v>0</v>
      </c>
      <c r="L244" s="271">
        <f t="shared" si="50"/>
        <v>33</v>
      </c>
      <c r="M244" s="271">
        <f t="shared" si="50"/>
        <v>89.25</v>
      </c>
      <c r="N244" s="271">
        <f t="shared" si="50"/>
        <v>54.25</v>
      </c>
      <c r="O244" s="271">
        <f t="shared" si="50"/>
        <v>62</v>
      </c>
      <c r="P244" s="272"/>
      <c r="Q244" s="251"/>
      <c r="R244" s="252"/>
      <c r="S244" s="262"/>
      <c r="T244" s="263"/>
      <c r="U244" s="263"/>
      <c r="V244" s="245"/>
      <c r="W244" s="229"/>
      <c r="X244" s="230"/>
      <c r="Y244" s="265"/>
      <c r="Z244" s="266"/>
      <c r="AA244" s="266"/>
      <c r="AB244" s="273"/>
      <c r="AC244" s="234"/>
      <c r="AD244" s="268"/>
      <c r="AE244" s="262"/>
      <c r="AF244" s="263"/>
      <c r="AG244" s="263"/>
      <c r="AH244" s="245"/>
      <c r="AI244" s="229"/>
      <c r="AJ244" s="259"/>
      <c r="AK244" s="260"/>
      <c r="AL244" s="260"/>
      <c r="AM244" s="260"/>
      <c r="AN244" s="260"/>
      <c r="AO244" s="260"/>
      <c r="AP244" s="260"/>
      <c r="AQ244" s="260"/>
      <c r="AR244" s="260"/>
      <c r="AS244" s="260"/>
      <c r="AT244" s="260"/>
      <c r="AU244" s="260"/>
    </row>
    <row r="245" spans="1:47" s="261" customFormat="1" ht="15" customHeight="1">
      <c r="A245" s="274" t="s">
        <v>253</v>
      </c>
      <c r="B245" s="275"/>
      <c r="C245" s="275"/>
      <c r="D245" s="275"/>
      <c r="E245" s="275"/>
      <c r="F245" s="275"/>
      <c r="G245" s="275"/>
      <c r="H245" s="275"/>
      <c r="I245" s="275"/>
      <c r="J245" s="275"/>
      <c r="K245" s="275"/>
      <c r="L245" s="275"/>
      <c r="M245" s="275"/>
      <c r="N245" s="275"/>
      <c r="O245" s="275"/>
      <c r="P245" s="276"/>
      <c r="Q245" s="277"/>
      <c r="R245" s="277"/>
      <c r="S245" s="86"/>
      <c r="T245" s="87"/>
      <c r="U245" s="87"/>
      <c r="V245" s="87"/>
      <c r="W245" s="278"/>
      <c r="X245" s="279"/>
      <c r="Y245" s="89"/>
      <c r="Z245" s="90"/>
      <c r="AA245" s="90"/>
      <c r="AB245" s="90"/>
      <c r="AC245" s="280"/>
      <c r="AD245" s="92"/>
      <c r="AE245" s="86"/>
      <c r="AF245" s="87"/>
      <c r="AG245" s="87"/>
      <c r="AH245" s="87"/>
      <c r="AI245" s="278"/>
      <c r="AJ245" s="259"/>
      <c r="AK245" s="260"/>
      <c r="AL245" s="260"/>
      <c r="AM245" s="260"/>
      <c r="AN245" s="260"/>
      <c r="AO245" s="260"/>
      <c r="AP245" s="260"/>
      <c r="AQ245" s="260"/>
      <c r="AR245" s="260"/>
      <c r="AS245" s="260"/>
      <c r="AT245" s="260"/>
      <c r="AU245" s="260"/>
    </row>
    <row r="246" spans="1:47" s="261" customFormat="1" ht="15" customHeight="1">
      <c r="A246" s="281" t="s">
        <v>254</v>
      </c>
      <c r="B246" s="282"/>
      <c r="C246" s="282"/>
      <c r="D246" s="282"/>
      <c r="E246" s="282"/>
      <c r="F246" s="282"/>
      <c r="G246" s="282"/>
      <c r="H246" s="282"/>
      <c r="I246" s="282"/>
      <c r="J246" s="282"/>
      <c r="K246" s="282"/>
      <c r="L246" s="282"/>
      <c r="M246" s="282"/>
      <c r="N246" s="282"/>
      <c r="O246" s="282"/>
      <c r="P246" s="283"/>
      <c r="Q246" s="284"/>
      <c r="R246" s="284"/>
      <c r="S246" s="27"/>
      <c r="T246" s="15"/>
      <c r="U246" s="15"/>
      <c r="V246" s="15"/>
      <c r="W246" s="28"/>
      <c r="X246" s="17"/>
      <c r="Y246" s="72"/>
      <c r="Z246" s="69"/>
      <c r="AA246" s="69"/>
      <c r="AB246" s="69"/>
      <c r="AC246" s="70"/>
      <c r="AD246" s="73"/>
      <c r="AE246" s="27"/>
      <c r="AF246" s="15"/>
      <c r="AG246" s="15"/>
      <c r="AH246" s="15"/>
      <c r="AI246" s="28"/>
      <c r="AJ246" s="259"/>
      <c r="AK246" s="260"/>
      <c r="AL246" s="260"/>
      <c r="AM246" s="260"/>
      <c r="AN246" s="260"/>
      <c r="AO246" s="260"/>
      <c r="AP246" s="260"/>
      <c r="AQ246" s="260"/>
      <c r="AR246" s="260"/>
      <c r="AS246" s="260"/>
      <c r="AT246" s="260"/>
      <c r="AU246" s="260"/>
    </row>
    <row r="247" spans="1:47" s="58" customFormat="1" ht="15" customHeight="1">
      <c r="A247" s="60">
        <v>1</v>
      </c>
      <c r="B247" s="4" t="s">
        <v>255</v>
      </c>
      <c r="C247" s="285">
        <v>1</v>
      </c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62">
        <f>SUM(C247:I247)</f>
        <v>1</v>
      </c>
      <c r="P247" s="286"/>
      <c r="Q247" s="287"/>
      <c r="R247" s="287"/>
      <c r="S247" s="27">
        <f>SUM(C247)</f>
        <v>1</v>
      </c>
      <c r="T247" s="15"/>
      <c r="U247" s="15"/>
      <c r="V247" s="15"/>
      <c r="W247" s="28"/>
      <c r="X247" s="17"/>
      <c r="Y247" s="72">
        <f>SUM(I247)</f>
        <v>0</v>
      </c>
      <c r="Z247" s="69"/>
      <c r="AA247" s="69"/>
      <c r="AB247" s="69"/>
      <c r="AC247" s="70"/>
      <c r="AD247" s="73"/>
      <c r="AE247" s="27">
        <f>SUM(O247)</f>
        <v>1</v>
      </c>
      <c r="AF247" s="15"/>
      <c r="AG247" s="15"/>
      <c r="AH247" s="15"/>
      <c r="AI247" s="28"/>
      <c r="AJ247" s="288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</row>
    <row r="248" spans="1:47" ht="15" customHeight="1">
      <c r="A248" s="60"/>
      <c r="B248" s="4" t="s">
        <v>219</v>
      </c>
      <c r="C248" s="285">
        <f>SUM(C247)</f>
        <v>1</v>
      </c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62">
        <f>SUM(C248:I248)</f>
        <v>1</v>
      </c>
      <c r="P248" s="286"/>
      <c r="Q248" s="287"/>
      <c r="R248" s="287"/>
      <c r="W248" s="28">
        <f>SUM(S247)</f>
        <v>1</v>
      </c>
      <c r="Y248" s="72"/>
      <c r="Z248" s="69"/>
      <c r="AA248" s="69"/>
      <c r="AB248" s="69"/>
      <c r="AC248" s="70">
        <f>SUM(Y247)</f>
        <v>0</v>
      </c>
      <c r="AD248" s="73"/>
      <c r="AE248" s="27"/>
      <c r="AF248" s="15"/>
      <c r="AG248" s="15"/>
      <c r="AH248" s="15"/>
      <c r="AI248" s="28">
        <f>SUM(AE247)</f>
        <v>1</v>
      </c>
    </row>
    <row r="249" spans="1:47" ht="15" customHeight="1">
      <c r="A249" s="60"/>
      <c r="B249" s="164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6"/>
      <c r="Q249" s="287"/>
      <c r="R249" s="287"/>
      <c r="Y249" s="72"/>
      <c r="Z249" s="69"/>
      <c r="AA249" s="69"/>
      <c r="AB249" s="69"/>
      <c r="AC249" s="70"/>
      <c r="AD249" s="73"/>
      <c r="AE249" s="27"/>
      <c r="AF249" s="15"/>
      <c r="AG249" s="15"/>
      <c r="AH249" s="15"/>
      <c r="AI249" s="28"/>
    </row>
    <row r="250" spans="1:47" ht="15" customHeight="1">
      <c r="A250" s="82" t="s">
        <v>256</v>
      </c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4"/>
      <c r="Q250" s="85"/>
      <c r="R250" s="85"/>
      <c r="S250" s="86"/>
      <c r="T250" s="87"/>
      <c r="U250" s="87"/>
      <c r="V250" s="87"/>
      <c r="W250" s="88"/>
      <c r="Y250" s="89"/>
      <c r="Z250" s="90"/>
      <c r="AA250" s="90"/>
      <c r="AB250" s="90"/>
      <c r="AC250" s="91"/>
      <c r="AD250" s="92"/>
      <c r="AE250" s="86"/>
      <c r="AF250" s="87"/>
      <c r="AG250" s="87"/>
      <c r="AH250" s="87"/>
      <c r="AI250" s="88"/>
    </row>
    <row r="251" spans="1:47" ht="15" customHeight="1">
      <c r="A251" s="93">
        <v>1</v>
      </c>
      <c r="B251" s="3" t="s">
        <v>131</v>
      </c>
      <c r="C251" s="94">
        <v>1</v>
      </c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62">
        <f t="shared" ref="O251:O257" si="51">SUM(C251:I251)</f>
        <v>1</v>
      </c>
      <c r="P251" s="95"/>
      <c r="Q251" s="13"/>
      <c r="R251" s="13"/>
      <c r="T251" s="74">
        <f>SUM(C251:C255,C257)</f>
        <v>5</v>
      </c>
      <c r="Y251" s="72"/>
      <c r="Z251" s="75">
        <f>SUM(I251:I255,I257)</f>
        <v>-1</v>
      </c>
      <c r="AA251" s="69"/>
      <c r="AB251" s="69"/>
      <c r="AC251" s="70"/>
      <c r="AD251" s="73"/>
      <c r="AE251" s="27"/>
      <c r="AF251" s="74">
        <f>SUM(O251:O255,O257)</f>
        <v>4</v>
      </c>
      <c r="AG251" s="15"/>
      <c r="AH251" s="15"/>
      <c r="AI251" s="28"/>
    </row>
    <row r="252" spans="1:47" ht="15" customHeight="1">
      <c r="A252" s="60">
        <v>2</v>
      </c>
      <c r="B252" s="4" t="s">
        <v>257</v>
      </c>
      <c r="C252" s="61">
        <f>1</f>
        <v>1</v>
      </c>
      <c r="D252" s="61"/>
      <c r="E252" s="61"/>
      <c r="F252" s="61"/>
      <c r="G252" s="61"/>
      <c r="H252" s="61"/>
      <c r="I252" s="61">
        <v>-1</v>
      </c>
      <c r="J252" s="61"/>
      <c r="K252" s="61"/>
      <c r="L252" s="61"/>
      <c r="M252" s="61"/>
      <c r="N252" s="61"/>
      <c r="O252" s="62">
        <f t="shared" si="51"/>
        <v>0</v>
      </c>
      <c r="P252" s="63" t="s">
        <v>258</v>
      </c>
      <c r="Q252" s="13"/>
      <c r="R252" s="13"/>
      <c r="Y252" s="72"/>
      <c r="Z252" s="69"/>
      <c r="AA252" s="69"/>
      <c r="AB252" s="69"/>
      <c r="AC252" s="70"/>
      <c r="AD252" s="73"/>
      <c r="AE252" s="27"/>
      <c r="AF252" s="15"/>
      <c r="AG252" s="15"/>
      <c r="AH252" s="15"/>
      <c r="AI252" s="28"/>
    </row>
    <row r="253" spans="1:47" ht="15" customHeight="1">
      <c r="A253" s="60">
        <v>3</v>
      </c>
      <c r="B253" s="4" t="s">
        <v>259</v>
      </c>
      <c r="C253" s="61">
        <v>1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2">
        <f t="shared" si="51"/>
        <v>1</v>
      </c>
      <c r="P253" s="63"/>
      <c r="Q253" s="13"/>
      <c r="R253" s="13"/>
      <c r="Y253" s="72"/>
      <c r="Z253" s="69"/>
      <c r="AA253" s="69"/>
      <c r="AB253" s="69"/>
      <c r="AC253" s="70"/>
      <c r="AD253" s="73"/>
      <c r="AE253" s="27"/>
      <c r="AF253" s="15"/>
      <c r="AG253" s="15"/>
      <c r="AH253" s="15"/>
      <c r="AI253" s="28"/>
    </row>
    <row r="254" spans="1:47" ht="15" customHeight="1">
      <c r="A254" s="60">
        <v>4</v>
      </c>
      <c r="B254" s="4" t="s">
        <v>260</v>
      </c>
      <c r="C254" s="61">
        <v>1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2">
        <f t="shared" si="51"/>
        <v>1</v>
      </c>
      <c r="P254" s="63"/>
      <c r="Q254" s="13"/>
      <c r="R254" s="13"/>
      <c r="Y254" s="72"/>
      <c r="Z254" s="69"/>
      <c r="AA254" s="69"/>
      <c r="AB254" s="69"/>
      <c r="AC254" s="70"/>
      <c r="AD254" s="73"/>
      <c r="AE254" s="27"/>
      <c r="AF254" s="15"/>
      <c r="AG254" s="15"/>
      <c r="AH254" s="15"/>
      <c r="AI254" s="28"/>
    </row>
    <row r="255" spans="1:47" ht="15" customHeight="1">
      <c r="A255" s="60">
        <v>5</v>
      </c>
      <c r="B255" s="4" t="s">
        <v>261</v>
      </c>
      <c r="C255" s="96">
        <f>1</f>
        <v>1</v>
      </c>
      <c r="D255" s="96"/>
      <c r="E255" s="96"/>
      <c r="F255" s="96"/>
      <c r="G255" s="96"/>
      <c r="H255" s="96"/>
      <c r="I255" s="96">
        <v>-1</v>
      </c>
      <c r="J255" s="96"/>
      <c r="K255" s="96"/>
      <c r="L255" s="96"/>
      <c r="M255" s="96"/>
      <c r="N255" s="96"/>
      <c r="O255" s="62">
        <f t="shared" si="51"/>
        <v>0</v>
      </c>
      <c r="P255" s="65" t="s">
        <v>85</v>
      </c>
      <c r="Q255" s="13"/>
      <c r="R255" s="13"/>
      <c r="Y255" s="72"/>
      <c r="Z255" s="69"/>
      <c r="AA255" s="69"/>
      <c r="AB255" s="69"/>
      <c r="AC255" s="70"/>
      <c r="AD255" s="73"/>
      <c r="AE255" s="27"/>
      <c r="AF255" s="15"/>
      <c r="AG255" s="15"/>
      <c r="AH255" s="15"/>
      <c r="AI255" s="28"/>
    </row>
    <row r="256" spans="1:47" ht="15" customHeight="1">
      <c r="A256" s="60">
        <v>6</v>
      </c>
      <c r="B256" s="4" t="s">
        <v>41</v>
      </c>
      <c r="C256" s="61">
        <v>3</v>
      </c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  <c r="O256" s="62">
        <f t="shared" si="51"/>
        <v>3</v>
      </c>
      <c r="P256" s="290"/>
      <c r="R256" s="13"/>
      <c r="V256" s="74">
        <f>SUM(C256)</f>
        <v>3</v>
      </c>
      <c r="Y256" s="72"/>
      <c r="Z256" s="69"/>
      <c r="AA256" s="69"/>
      <c r="AB256" s="75">
        <f>SUM(I256)</f>
        <v>0</v>
      </c>
      <c r="AC256" s="70"/>
      <c r="AD256" s="73"/>
      <c r="AE256" s="27"/>
      <c r="AF256" s="15"/>
      <c r="AG256" s="15"/>
      <c r="AH256" s="74">
        <f>SUM(O256)</f>
        <v>3</v>
      </c>
      <c r="AI256" s="28"/>
    </row>
    <row r="257" spans="1:47" ht="15" customHeight="1">
      <c r="A257" s="199">
        <f>A256+1</f>
        <v>7</v>
      </c>
      <c r="B257" s="5" t="s">
        <v>262</v>
      </c>
      <c r="C257" s="200">
        <v>0</v>
      </c>
      <c r="D257" s="200"/>
      <c r="E257" s="200"/>
      <c r="F257" s="200"/>
      <c r="G257" s="200"/>
      <c r="H257" s="200"/>
      <c r="I257" s="200">
        <v>1</v>
      </c>
      <c r="J257" s="200"/>
      <c r="K257" s="200"/>
      <c r="L257" s="200"/>
      <c r="M257" s="200"/>
      <c r="N257" s="200"/>
      <c r="O257" s="62">
        <f t="shared" si="51"/>
        <v>1</v>
      </c>
      <c r="P257" s="65" t="s">
        <v>263</v>
      </c>
      <c r="Q257" s="11"/>
      <c r="R257" s="11"/>
      <c r="X257" s="100"/>
      <c r="Y257" s="72"/>
      <c r="Z257" s="69"/>
      <c r="AA257" s="69"/>
      <c r="AB257" s="69"/>
      <c r="AC257" s="70"/>
      <c r="AD257" s="73"/>
      <c r="AE257" s="27"/>
      <c r="AF257" s="15"/>
      <c r="AG257" s="15"/>
      <c r="AH257" s="15"/>
      <c r="AI257" s="28"/>
    </row>
    <row r="258" spans="1:47" ht="15" customHeight="1">
      <c r="A258" s="60"/>
      <c r="B258" s="4" t="s">
        <v>79</v>
      </c>
      <c r="C258" s="61">
        <f>SUM(C251:C257)</f>
        <v>8</v>
      </c>
      <c r="D258" s="61">
        <f t="shared" ref="D258:O258" si="52">SUM(D251:D257)</f>
        <v>0</v>
      </c>
      <c r="E258" s="61">
        <f t="shared" si="52"/>
        <v>0</v>
      </c>
      <c r="F258" s="61">
        <f t="shared" si="52"/>
        <v>0</v>
      </c>
      <c r="G258" s="61">
        <f t="shared" si="52"/>
        <v>0</v>
      </c>
      <c r="H258" s="61">
        <f t="shared" si="52"/>
        <v>0</v>
      </c>
      <c r="I258" s="61">
        <f t="shared" si="52"/>
        <v>-1</v>
      </c>
      <c r="J258" s="61">
        <f t="shared" si="52"/>
        <v>0</v>
      </c>
      <c r="K258" s="61">
        <f t="shared" si="52"/>
        <v>0</v>
      </c>
      <c r="L258" s="61">
        <f t="shared" si="52"/>
        <v>0</v>
      </c>
      <c r="M258" s="61">
        <f t="shared" si="52"/>
        <v>0</v>
      </c>
      <c r="N258" s="61">
        <f t="shared" si="52"/>
        <v>0</v>
      </c>
      <c r="O258" s="61">
        <f t="shared" si="52"/>
        <v>7</v>
      </c>
      <c r="P258" s="63"/>
      <c r="Q258" s="13"/>
      <c r="R258" s="13"/>
      <c r="W258" s="28">
        <f>SUM(S251:V259)</f>
        <v>8</v>
      </c>
      <c r="Y258" s="72"/>
      <c r="Z258" s="69"/>
      <c r="AA258" s="69"/>
      <c r="AB258" s="69"/>
      <c r="AC258" s="70">
        <f>SUM(Y251:AB259)</f>
        <v>-1</v>
      </c>
      <c r="AD258" s="73"/>
      <c r="AE258" s="27"/>
      <c r="AF258" s="15"/>
      <c r="AG258" s="15"/>
      <c r="AH258" s="15"/>
      <c r="AI258" s="28">
        <f>SUM(AE251:AH259)</f>
        <v>7</v>
      </c>
    </row>
    <row r="259" spans="1:47" ht="15" customHeight="1">
      <c r="A259" s="60"/>
      <c r="B259" s="164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63"/>
      <c r="Q259" s="13"/>
      <c r="R259" s="13"/>
      <c r="Y259" s="72"/>
      <c r="Z259" s="69"/>
      <c r="AA259" s="69"/>
      <c r="AB259" s="69"/>
      <c r="AC259" s="70"/>
      <c r="AD259" s="73"/>
      <c r="AE259" s="27"/>
      <c r="AF259" s="15"/>
      <c r="AG259" s="15"/>
      <c r="AH259" s="15"/>
      <c r="AI259" s="28"/>
    </row>
    <row r="260" spans="1:47" s="11" customFormat="1" ht="15" customHeight="1">
      <c r="A260" s="82" t="s">
        <v>264</v>
      </c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4"/>
      <c r="Q260" s="85"/>
      <c r="R260" s="85"/>
      <c r="S260" s="86"/>
      <c r="T260" s="87"/>
      <c r="U260" s="87"/>
      <c r="V260" s="87"/>
      <c r="W260" s="88"/>
      <c r="X260" s="17"/>
      <c r="Y260" s="89"/>
      <c r="Z260" s="90"/>
      <c r="AA260" s="90"/>
      <c r="AB260" s="90"/>
      <c r="AC260" s="91"/>
      <c r="AD260" s="92"/>
      <c r="AE260" s="86"/>
      <c r="AF260" s="87"/>
      <c r="AG260" s="87"/>
      <c r="AH260" s="87"/>
      <c r="AI260" s="88"/>
      <c r="AJ260" s="101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</row>
    <row r="261" spans="1:47" ht="15" customHeight="1">
      <c r="A261" s="93">
        <v>1</v>
      </c>
      <c r="B261" s="3" t="s">
        <v>265</v>
      </c>
      <c r="C261" s="94">
        <v>1</v>
      </c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62">
        <f t="shared" ref="O261:O274" si="53">SUM(C261:I261)</f>
        <v>1</v>
      </c>
      <c r="P261" s="95"/>
      <c r="Q261" s="13"/>
      <c r="R261" s="13"/>
      <c r="S261" s="133">
        <f>SUM(C261:C266)</f>
        <v>4.75</v>
      </c>
      <c r="Y261" s="134">
        <f>SUM(I261:I266)</f>
        <v>-0.5</v>
      </c>
      <c r="Z261" s="69"/>
      <c r="AA261" s="69"/>
      <c r="AB261" s="69"/>
      <c r="AC261" s="70"/>
      <c r="AD261" s="135"/>
      <c r="AE261" s="133">
        <f>SUM(O261:O266)</f>
        <v>4.25</v>
      </c>
      <c r="AF261" s="15"/>
      <c r="AG261" s="15"/>
      <c r="AH261" s="15"/>
      <c r="AI261" s="28"/>
    </row>
    <row r="262" spans="1:47" ht="15" customHeight="1">
      <c r="A262" s="60">
        <f t="shared" ref="A262:A274" si="54">A261+1</f>
        <v>2</v>
      </c>
      <c r="B262" s="4" t="s">
        <v>82</v>
      </c>
      <c r="C262" s="61">
        <v>1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2">
        <f t="shared" si="53"/>
        <v>1</v>
      </c>
      <c r="P262" s="63"/>
      <c r="Q262" s="13"/>
      <c r="R262" s="13"/>
      <c r="Y262" s="72"/>
      <c r="Z262" s="69"/>
      <c r="AA262" s="69"/>
      <c r="AB262" s="69"/>
      <c r="AC262" s="70"/>
      <c r="AD262" s="73"/>
      <c r="AE262" s="27"/>
      <c r="AF262" s="15"/>
      <c r="AG262" s="15"/>
      <c r="AH262" s="15"/>
      <c r="AI262" s="28"/>
    </row>
    <row r="263" spans="1:47" ht="15" customHeight="1">
      <c r="A263" s="60">
        <f t="shared" si="54"/>
        <v>3</v>
      </c>
      <c r="B263" s="4" t="s">
        <v>266</v>
      </c>
      <c r="C263" s="61">
        <v>0.5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2">
        <f t="shared" si="53"/>
        <v>0.5</v>
      </c>
      <c r="P263" s="63"/>
      <c r="Q263" s="13"/>
      <c r="R263" s="13"/>
      <c r="Y263" s="72"/>
      <c r="Z263" s="69"/>
      <c r="AA263" s="69"/>
      <c r="AB263" s="69"/>
      <c r="AC263" s="70"/>
      <c r="AD263" s="73"/>
      <c r="AE263" s="27"/>
      <c r="AF263" s="15"/>
      <c r="AG263" s="15"/>
      <c r="AH263" s="15"/>
      <c r="AI263" s="28"/>
    </row>
    <row r="264" spans="1:47" ht="15" customHeight="1">
      <c r="A264" s="60">
        <f t="shared" si="54"/>
        <v>4</v>
      </c>
      <c r="B264" s="4" t="s">
        <v>267</v>
      </c>
      <c r="C264" s="62">
        <v>0.75</v>
      </c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>
        <f t="shared" si="53"/>
        <v>0.75</v>
      </c>
      <c r="P264" s="63"/>
      <c r="Q264" s="13"/>
      <c r="R264" s="13"/>
      <c r="Y264" s="72"/>
      <c r="Z264" s="69"/>
      <c r="AA264" s="69"/>
      <c r="AB264" s="69"/>
      <c r="AC264" s="70"/>
      <c r="AD264" s="73"/>
      <c r="AE264" s="27"/>
      <c r="AF264" s="15"/>
      <c r="AG264" s="15"/>
      <c r="AH264" s="15"/>
      <c r="AI264" s="28"/>
    </row>
    <row r="265" spans="1:47" ht="15" customHeight="1">
      <c r="A265" s="60">
        <f t="shared" si="54"/>
        <v>5</v>
      </c>
      <c r="B265" s="4" t="s">
        <v>268</v>
      </c>
      <c r="C265" s="61">
        <v>0.5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2">
        <f t="shared" si="53"/>
        <v>0.5</v>
      </c>
      <c r="P265" s="63"/>
      <c r="Q265" s="13"/>
      <c r="R265" s="13"/>
      <c r="Y265" s="72"/>
      <c r="Z265" s="69"/>
      <c r="AA265" s="69"/>
      <c r="AB265" s="69"/>
      <c r="AC265" s="70"/>
      <c r="AD265" s="73"/>
      <c r="AE265" s="27"/>
      <c r="AF265" s="15"/>
      <c r="AG265" s="15"/>
      <c r="AH265" s="15"/>
      <c r="AI265" s="28"/>
    </row>
    <row r="266" spans="1:47" ht="15" customHeight="1">
      <c r="A266" s="118">
        <f t="shared" si="54"/>
        <v>6</v>
      </c>
      <c r="B266" s="6" t="s">
        <v>269</v>
      </c>
      <c r="C266" s="61">
        <f>1</f>
        <v>1</v>
      </c>
      <c r="D266" s="61"/>
      <c r="E266" s="61"/>
      <c r="F266" s="61"/>
      <c r="G266" s="61"/>
      <c r="H266" s="61"/>
      <c r="I266" s="61">
        <v>-0.5</v>
      </c>
      <c r="J266" s="61"/>
      <c r="K266" s="61"/>
      <c r="L266" s="61"/>
      <c r="M266" s="61"/>
      <c r="N266" s="61"/>
      <c r="O266" s="62">
        <f t="shared" si="53"/>
        <v>0.5</v>
      </c>
      <c r="P266" s="65" t="s">
        <v>137</v>
      </c>
      <c r="Q266" s="148"/>
      <c r="R266" s="148"/>
      <c r="X266" s="149"/>
      <c r="Y266" s="72"/>
      <c r="Z266" s="69"/>
      <c r="AA266" s="69"/>
      <c r="AB266" s="69"/>
      <c r="AC266" s="70"/>
      <c r="AD266" s="73"/>
      <c r="AE266" s="27"/>
      <c r="AF266" s="15"/>
      <c r="AG266" s="15"/>
      <c r="AH266" s="15"/>
      <c r="AI266" s="28"/>
    </row>
    <row r="267" spans="1:47" ht="15" customHeight="1">
      <c r="A267" s="118">
        <f t="shared" si="54"/>
        <v>7</v>
      </c>
      <c r="B267" s="6" t="s">
        <v>270</v>
      </c>
      <c r="C267" s="61">
        <v>1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2">
        <f t="shared" si="53"/>
        <v>1</v>
      </c>
      <c r="P267" s="76"/>
      <c r="Q267" s="18"/>
      <c r="R267" s="18"/>
      <c r="T267" s="74">
        <f>SUM(C267:C272)</f>
        <v>4</v>
      </c>
      <c r="Y267" s="72"/>
      <c r="Z267" s="75">
        <f>SUM(I267:I272)</f>
        <v>0.5</v>
      </c>
      <c r="AA267" s="69"/>
      <c r="AB267" s="69"/>
      <c r="AC267" s="70"/>
      <c r="AD267" s="73"/>
      <c r="AE267" s="27"/>
      <c r="AF267" s="74">
        <f>SUM(O267:O272)</f>
        <v>4.5</v>
      </c>
      <c r="AG267" s="15"/>
      <c r="AH267" s="15"/>
      <c r="AI267" s="28"/>
    </row>
    <row r="268" spans="1:47" ht="15" customHeight="1">
      <c r="A268" s="118">
        <f>A265+1</f>
        <v>6</v>
      </c>
      <c r="B268" s="6" t="s">
        <v>271</v>
      </c>
      <c r="C268" s="61"/>
      <c r="D268" s="61"/>
      <c r="E268" s="61"/>
      <c r="F268" s="61"/>
      <c r="G268" s="61"/>
      <c r="H268" s="61"/>
      <c r="I268" s="61">
        <v>0.5</v>
      </c>
      <c r="J268" s="61"/>
      <c r="K268" s="61"/>
      <c r="L268" s="61"/>
      <c r="M268" s="61"/>
      <c r="N268" s="61"/>
      <c r="O268" s="62">
        <f t="shared" si="53"/>
        <v>0.5</v>
      </c>
      <c r="P268" s="65" t="s">
        <v>272</v>
      </c>
      <c r="Q268" s="18"/>
      <c r="R268" s="18"/>
      <c r="Y268" s="72"/>
      <c r="Z268" s="69"/>
      <c r="AA268" s="69"/>
      <c r="AB268" s="69"/>
      <c r="AC268" s="70"/>
      <c r="AD268" s="73"/>
      <c r="AE268" s="27"/>
      <c r="AF268" s="15"/>
      <c r="AG268" s="15"/>
      <c r="AH268" s="15"/>
      <c r="AI268" s="28"/>
    </row>
    <row r="269" spans="1:47" s="148" customFormat="1" ht="15" customHeight="1">
      <c r="A269" s="118">
        <f>A266+1</f>
        <v>7</v>
      </c>
      <c r="B269" s="6" t="s">
        <v>273</v>
      </c>
      <c r="C269" s="61"/>
      <c r="D269" s="61"/>
      <c r="E269" s="61"/>
      <c r="F269" s="61"/>
      <c r="G269" s="61"/>
      <c r="H269" s="61"/>
      <c r="I269" s="61">
        <v>0.5</v>
      </c>
      <c r="J269" s="61"/>
      <c r="K269" s="61"/>
      <c r="L269" s="61"/>
      <c r="M269" s="61"/>
      <c r="N269" s="61"/>
      <c r="O269" s="62">
        <f t="shared" si="53"/>
        <v>0.5</v>
      </c>
      <c r="P269" s="65" t="s">
        <v>272</v>
      </c>
      <c r="Q269" s="18"/>
      <c r="R269" s="18"/>
      <c r="S269" s="27"/>
      <c r="T269" s="15"/>
      <c r="U269" s="15"/>
      <c r="V269" s="15"/>
      <c r="W269" s="28"/>
      <c r="X269" s="17"/>
      <c r="Y269" s="72"/>
      <c r="Z269" s="69"/>
      <c r="AA269" s="69"/>
      <c r="AB269" s="69"/>
      <c r="AC269" s="70"/>
      <c r="AD269" s="73"/>
      <c r="AE269" s="27"/>
      <c r="AF269" s="15"/>
      <c r="AG269" s="15"/>
      <c r="AH269" s="15"/>
      <c r="AI269" s="28"/>
      <c r="AJ269" s="150"/>
    </row>
    <row r="270" spans="1:47" s="18" customFormat="1" ht="15" customHeight="1">
      <c r="A270" s="118">
        <f>A267+1</f>
        <v>8</v>
      </c>
      <c r="B270" s="6" t="s">
        <v>274</v>
      </c>
      <c r="C270" s="61">
        <v>1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2">
        <f t="shared" si="53"/>
        <v>1</v>
      </c>
      <c r="P270" s="76"/>
      <c r="S270" s="27"/>
      <c r="T270" s="15"/>
      <c r="U270" s="15"/>
      <c r="V270" s="15"/>
      <c r="W270" s="28"/>
      <c r="X270" s="17"/>
      <c r="Y270" s="72"/>
      <c r="Z270" s="69"/>
      <c r="AA270" s="69"/>
      <c r="AB270" s="69"/>
      <c r="AC270" s="70"/>
      <c r="AD270" s="73"/>
      <c r="AE270" s="27"/>
      <c r="AF270" s="15"/>
      <c r="AG270" s="15"/>
      <c r="AH270" s="15"/>
      <c r="AI270" s="28"/>
      <c r="AJ270" s="25"/>
    </row>
    <row r="271" spans="1:47" s="18" customFormat="1" ht="15" customHeight="1">
      <c r="A271" s="118">
        <f t="shared" si="54"/>
        <v>9</v>
      </c>
      <c r="B271" s="6" t="s">
        <v>83</v>
      </c>
      <c r="C271" s="61">
        <v>1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2">
        <f t="shared" si="53"/>
        <v>1</v>
      </c>
      <c r="P271" s="76"/>
      <c r="S271" s="27"/>
      <c r="T271" s="15"/>
      <c r="U271" s="74">
        <f>SUM(C273:C274)</f>
        <v>1.5</v>
      </c>
      <c r="V271" s="15"/>
      <c r="W271" s="28"/>
      <c r="X271" s="17"/>
      <c r="Y271" s="72"/>
      <c r="Z271" s="69"/>
      <c r="AA271" s="75">
        <f>SUM(I273:I274)</f>
        <v>0</v>
      </c>
      <c r="AB271" s="69"/>
      <c r="AC271" s="70"/>
      <c r="AD271" s="73"/>
      <c r="AE271" s="27"/>
      <c r="AF271" s="15"/>
      <c r="AG271" s="74">
        <f>SUM(O273:O274)</f>
        <v>1.5</v>
      </c>
      <c r="AH271" s="15"/>
      <c r="AI271" s="28"/>
      <c r="AJ271" s="25"/>
    </row>
    <row r="272" spans="1:47" s="18" customFormat="1" ht="15" customHeight="1">
      <c r="A272" s="118">
        <f t="shared" si="54"/>
        <v>10</v>
      </c>
      <c r="B272" s="6" t="s">
        <v>275</v>
      </c>
      <c r="C272" s="61">
        <f>1</f>
        <v>1</v>
      </c>
      <c r="D272" s="61"/>
      <c r="E272" s="61"/>
      <c r="F272" s="61"/>
      <c r="G272" s="61"/>
      <c r="H272" s="61"/>
      <c r="I272" s="61">
        <v>-0.5</v>
      </c>
      <c r="J272" s="61"/>
      <c r="K272" s="61"/>
      <c r="L272" s="61"/>
      <c r="M272" s="61"/>
      <c r="N272" s="61"/>
      <c r="O272" s="62">
        <f t="shared" si="53"/>
        <v>0.5</v>
      </c>
      <c r="P272" s="63" t="s">
        <v>137</v>
      </c>
      <c r="Q272" s="148"/>
      <c r="R272" s="148"/>
      <c r="S272" s="27"/>
      <c r="T272" s="15"/>
      <c r="U272" s="74"/>
      <c r="V272" s="15"/>
      <c r="W272" s="28"/>
      <c r="X272" s="149"/>
      <c r="Y272" s="72"/>
      <c r="Z272" s="69"/>
      <c r="AA272" s="75"/>
      <c r="AB272" s="69"/>
      <c r="AC272" s="70"/>
      <c r="AD272" s="73"/>
      <c r="AE272" s="27"/>
      <c r="AF272" s="15"/>
      <c r="AG272" s="74"/>
      <c r="AH272" s="15"/>
      <c r="AI272" s="28"/>
      <c r="AJ272" s="25"/>
    </row>
    <row r="273" spans="1:47" s="18" customFormat="1" ht="15" customHeight="1">
      <c r="A273" s="60">
        <f t="shared" si="54"/>
        <v>11</v>
      </c>
      <c r="B273" s="4" t="s">
        <v>276</v>
      </c>
      <c r="C273" s="61">
        <v>1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2">
        <f t="shared" si="53"/>
        <v>1</v>
      </c>
      <c r="P273" s="63"/>
      <c r="Q273" s="13"/>
      <c r="R273" s="13"/>
      <c r="S273" s="27"/>
      <c r="T273" s="15"/>
      <c r="U273" s="15"/>
      <c r="V273" s="15"/>
      <c r="W273" s="28">
        <f>SUM(S261:V276)</f>
        <v>10.25</v>
      </c>
      <c r="X273" s="17"/>
      <c r="Y273" s="72"/>
      <c r="Z273" s="69"/>
      <c r="AA273" s="69"/>
      <c r="AB273" s="69"/>
      <c r="AC273" s="70">
        <f>SUM(Y261:AB276)</f>
        <v>0</v>
      </c>
      <c r="AD273" s="73"/>
      <c r="AE273" s="27"/>
      <c r="AF273" s="15"/>
      <c r="AG273" s="15"/>
      <c r="AH273" s="15"/>
      <c r="AI273" s="28">
        <f>SUM(AE261:AH276)</f>
        <v>10.25</v>
      </c>
      <c r="AJ273" s="25"/>
    </row>
    <row r="274" spans="1:47" s="18" customFormat="1" ht="15" customHeight="1">
      <c r="A274" s="60">
        <f t="shared" si="54"/>
        <v>12</v>
      </c>
      <c r="B274" s="4" t="s">
        <v>277</v>
      </c>
      <c r="C274" s="61">
        <v>0.5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2">
        <f t="shared" si="53"/>
        <v>0.5</v>
      </c>
      <c r="P274" s="63"/>
      <c r="Q274" s="13"/>
      <c r="R274" s="13"/>
      <c r="S274" s="27"/>
      <c r="T274" s="15"/>
      <c r="U274" s="15"/>
      <c r="V274" s="15"/>
      <c r="W274" s="28"/>
      <c r="X274" s="17"/>
      <c r="Y274" s="72"/>
      <c r="Z274" s="69"/>
      <c r="AA274" s="69"/>
      <c r="AB274" s="69"/>
      <c r="AC274" s="70"/>
      <c r="AD274" s="73"/>
      <c r="AE274" s="27"/>
      <c r="AF274" s="15"/>
      <c r="AG274" s="15"/>
      <c r="AH274" s="15"/>
      <c r="AI274" s="28"/>
      <c r="AJ274" s="25"/>
    </row>
    <row r="275" spans="1:47" s="148" customFormat="1" ht="15" customHeight="1">
      <c r="A275" s="60"/>
      <c r="B275" s="4" t="s">
        <v>79</v>
      </c>
      <c r="C275" s="62">
        <f>SUM(C261:C274)</f>
        <v>10.25</v>
      </c>
      <c r="D275" s="62">
        <f t="shared" ref="D275:O275" si="55">SUM(D261:D274)</f>
        <v>0</v>
      </c>
      <c r="E275" s="62">
        <f t="shared" si="55"/>
        <v>0</v>
      </c>
      <c r="F275" s="62">
        <f t="shared" si="55"/>
        <v>0</v>
      </c>
      <c r="G275" s="62">
        <f t="shared" si="55"/>
        <v>0</v>
      </c>
      <c r="H275" s="62">
        <f t="shared" si="55"/>
        <v>0</v>
      </c>
      <c r="I275" s="62">
        <f t="shared" si="55"/>
        <v>0</v>
      </c>
      <c r="J275" s="62">
        <f t="shared" si="55"/>
        <v>0</v>
      </c>
      <c r="K275" s="62">
        <f t="shared" si="55"/>
        <v>0</v>
      </c>
      <c r="L275" s="62">
        <f t="shared" si="55"/>
        <v>0</v>
      </c>
      <c r="M275" s="62">
        <f t="shared" si="55"/>
        <v>0</v>
      </c>
      <c r="N275" s="62">
        <f t="shared" si="55"/>
        <v>0</v>
      </c>
      <c r="O275" s="62">
        <f t="shared" si="55"/>
        <v>10.25</v>
      </c>
      <c r="P275" s="63"/>
      <c r="Q275" s="13"/>
      <c r="R275" s="13"/>
      <c r="S275" s="27"/>
      <c r="T275" s="15"/>
      <c r="U275" s="15"/>
      <c r="V275" s="15"/>
      <c r="W275" s="28"/>
      <c r="X275" s="17"/>
      <c r="Y275" s="72"/>
      <c r="Z275" s="69"/>
      <c r="AA275" s="69"/>
      <c r="AB275" s="69"/>
      <c r="AC275" s="70"/>
      <c r="AD275" s="73"/>
      <c r="AE275" s="27"/>
      <c r="AF275" s="15"/>
      <c r="AG275" s="15"/>
      <c r="AH275" s="15"/>
      <c r="AI275" s="28"/>
      <c r="AJ275" s="150"/>
    </row>
    <row r="276" spans="1:47" ht="15" customHeight="1">
      <c r="A276" s="60"/>
      <c r="B276" s="164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3"/>
      <c r="Q276" s="13"/>
      <c r="R276" s="13"/>
      <c r="Y276" s="72"/>
      <c r="Z276" s="69"/>
      <c r="AA276" s="69"/>
      <c r="AB276" s="69"/>
      <c r="AC276" s="70"/>
      <c r="AD276" s="73"/>
      <c r="AE276" s="27"/>
      <c r="AF276" s="15"/>
      <c r="AG276" s="15"/>
      <c r="AH276" s="15"/>
      <c r="AI276" s="28"/>
    </row>
    <row r="277" spans="1:47" ht="15" customHeight="1">
      <c r="A277" s="82" t="s">
        <v>278</v>
      </c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4"/>
      <c r="Q277" s="85"/>
      <c r="R277" s="85"/>
      <c r="S277" s="86"/>
      <c r="T277" s="87"/>
      <c r="U277" s="87"/>
      <c r="V277" s="87"/>
      <c r="W277" s="88"/>
      <c r="Y277" s="89"/>
      <c r="Z277" s="90"/>
      <c r="AA277" s="90"/>
      <c r="AB277" s="90"/>
      <c r="AC277" s="91"/>
      <c r="AD277" s="92"/>
      <c r="AE277" s="86"/>
      <c r="AF277" s="87"/>
      <c r="AG277" s="87"/>
      <c r="AH277" s="87"/>
      <c r="AI277" s="88"/>
    </row>
    <row r="278" spans="1:47" ht="15" customHeight="1">
      <c r="A278" s="159">
        <v>1</v>
      </c>
      <c r="B278" s="120" t="s">
        <v>279</v>
      </c>
      <c r="C278" s="94">
        <v>4.5</v>
      </c>
      <c r="D278" s="94"/>
      <c r="E278" s="94"/>
      <c r="F278" s="94"/>
      <c r="G278" s="94"/>
      <c r="H278" s="94"/>
      <c r="I278" s="94">
        <v>-0.5</v>
      </c>
      <c r="J278" s="94"/>
      <c r="K278" s="94"/>
      <c r="L278" s="94"/>
      <c r="M278" s="94"/>
      <c r="N278" s="94"/>
      <c r="O278" s="62">
        <f>SUM(C278:I278)</f>
        <v>4</v>
      </c>
      <c r="P278" s="106" t="s">
        <v>280</v>
      </c>
      <c r="Q278" s="11"/>
      <c r="R278" s="11"/>
      <c r="S278" s="66">
        <f>SUM(C278:C279)</f>
        <v>5.5</v>
      </c>
      <c r="X278" s="100"/>
      <c r="Y278" s="68">
        <f>SUM(I278:I279)</f>
        <v>-0.5</v>
      </c>
      <c r="Z278" s="69"/>
      <c r="AA278" s="69"/>
      <c r="AB278" s="69"/>
      <c r="AC278" s="70"/>
      <c r="AD278" s="71"/>
      <c r="AE278" s="66">
        <f>SUM(O278:O279)</f>
        <v>5</v>
      </c>
      <c r="AF278" s="15"/>
      <c r="AG278" s="15"/>
      <c r="AH278" s="15"/>
      <c r="AI278" s="28"/>
    </row>
    <row r="279" spans="1:47" ht="15" customHeight="1">
      <c r="A279" s="97">
        <v>2</v>
      </c>
      <c r="B279" s="5" t="s">
        <v>281</v>
      </c>
      <c r="C279" s="61">
        <v>1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2">
        <f>SUM(C279:I279)</f>
        <v>1</v>
      </c>
      <c r="P279" s="65"/>
      <c r="Q279" s="11"/>
      <c r="R279" s="11"/>
      <c r="X279" s="100"/>
      <c r="Y279" s="72"/>
      <c r="Z279" s="69"/>
      <c r="AA279" s="69"/>
      <c r="AB279" s="69"/>
      <c r="AC279" s="70"/>
      <c r="AD279" s="73"/>
      <c r="AE279" s="27"/>
      <c r="AF279" s="15"/>
      <c r="AG279" s="15"/>
      <c r="AH279" s="15"/>
      <c r="AI279" s="28"/>
    </row>
    <row r="280" spans="1:47" ht="15" customHeight="1">
      <c r="A280" s="97">
        <v>3</v>
      </c>
      <c r="B280" s="5" t="s">
        <v>282</v>
      </c>
      <c r="C280" s="61">
        <f>5-1</f>
        <v>4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2">
        <f>SUM(C280:I280)</f>
        <v>4</v>
      </c>
      <c r="P280" s="65"/>
      <c r="Q280" s="11"/>
      <c r="R280" s="11"/>
      <c r="T280" s="74">
        <f>SUM(C280:C281)</f>
        <v>5</v>
      </c>
      <c r="X280" s="100"/>
      <c r="Y280" s="72"/>
      <c r="Z280" s="75">
        <f>SUM(I280:I281)</f>
        <v>0</v>
      </c>
      <c r="AA280" s="69"/>
      <c r="AB280" s="69"/>
      <c r="AC280" s="70"/>
      <c r="AD280" s="73"/>
      <c r="AE280" s="27"/>
      <c r="AF280" s="74">
        <f>SUM(O280:O281)</f>
        <v>5</v>
      </c>
      <c r="AG280" s="15"/>
      <c r="AH280" s="15"/>
      <c r="AI280" s="28"/>
    </row>
    <row r="281" spans="1:47" s="11" customFormat="1" ht="15" customHeight="1">
      <c r="A281" s="60">
        <v>3</v>
      </c>
      <c r="B281" s="6" t="s">
        <v>283</v>
      </c>
      <c r="C281" s="61">
        <v>1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2">
        <f>SUM(C281:I281)</f>
        <v>1</v>
      </c>
      <c r="P281" s="63"/>
      <c r="Q281" s="2"/>
      <c r="R281" s="13"/>
      <c r="S281" s="27"/>
      <c r="T281" s="74"/>
      <c r="U281" s="15"/>
      <c r="V281" s="15"/>
      <c r="W281" s="28"/>
      <c r="X281" s="17"/>
      <c r="Y281" s="72"/>
      <c r="Z281" s="75"/>
      <c r="AA281" s="69"/>
      <c r="AB281" s="69"/>
      <c r="AC281" s="70"/>
      <c r="AD281" s="73"/>
      <c r="AE281" s="27"/>
      <c r="AF281" s="74"/>
      <c r="AG281" s="15"/>
      <c r="AH281" s="15"/>
      <c r="AI281" s="28"/>
      <c r="AJ281" s="101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</row>
    <row r="282" spans="1:47" s="11" customFormat="1" ht="15" customHeight="1">
      <c r="A282" s="60">
        <v>5</v>
      </c>
      <c r="B282" s="6" t="s">
        <v>284</v>
      </c>
      <c r="C282" s="61">
        <f>1</f>
        <v>1</v>
      </c>
      <c r="D282" s="61"/>
      <c r="E282" s="61"/>
      <c r="F282" s="61"/>
      <c r="G282" s="61"/>
      <c r="H282" s="61"/>
      <c r="I282" s="291">
        <v>-0.5</v>
      </c>
      <c r="J282" s="61"/>
      <c r="K282" s="61"/>
      <c r="L282" s="61"/>
      <c r="M282" s="61"/>
      <c r="N282" s="61"/>
      <c r="O282" s="62">
        <f>SUM(C282:I282)</f>
        <v>0.5</v>
      </c>
      <c r="P282" s="65" t="s">
        <v>285</v>
      </c>
      <c r="Q282" s="13"/>
      <c r="R282" s="13"/>
      <c r="S282" s="27"/>
      <c r="T282" s="15"/>
      <c r="U282" s="74">
        <f>SUM(C282)</f>
        <v>1</v>
      </c>
      <c r="V282" s="15"/>
      <c r="W282" s="28"/>
      <c r="X282" s="17"/>
      <c r="Y282" s="72"/>
      <c r="Z282" s="69"/>
      <c r="AA282" s="75">
        <f>SUM(I282)</f>
        <v>-0.5</v>
      </c>
      <c r="AB282" s="69"/>
      <c r="AC282" s="70"/>
      <c r="AD282" s="73"/>
      <c r="AE282" s="27"/>
      <c r="AF282" s="15"/>
      <c r="AG282" s="74">
        <f>SUM(O282)</f>
        <v>0.5</v>
      </c>
      <c r="AH282" s="15"/>
      <c r="AI282" s="28"/>
      <c r="AJ282" s="101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</row>
    <row r="283" spans="1:47" s="11" customFormat="1" ht="15" customHeight="1">
      <c r="A283" s="97"/>
      <c r="B283" s="5" t="s">
        <v>79</v>
      </c>
      <c r="C283" s="61">
        <f>SUM(C278:C282)</f>
        <v>11.5</v>
      </c>
      <c r="D283" s="61">
        <f t="shared" ref="D283:O283" si="56">SUM(D278:D282)</f>
        <v>0</v>
      </c>
      <c r="E283" s="61">
        <f t="shared" si="56"/>
        <v>0</v>
      </c>
      <c r="F283" s="61">
        <f t="shared" si="56"/>
        <v>0</v>
      </c>
      <c r="G283" s="61">
        <f t="shared" si="56"/>
        <v>0</v>
      </c>
      <c r="H283" s="61">
        <f t="shared" si="56"/>
        <v>0</v>
      </c>
      <c r="I283" s="61">
        <f t="shared" si="56"/>
        <v>-1</v>
      </c>
      <c r="J283" s="61">
        <f t="shared" si="56"/>
        <v>0</v>
      </c>
      <c r="K283" s="61">
        <f t="shared" si="56"/>
        <v>0</v>
      </c>
      <c r="L283" s="61">
        <f t="shared" si="56"/>
        <v>0</v>
      </c>
      <c r="M283" s="61">
        <f t="shared" si="56"/>
        <v>0</v>
      </c>
      <c r="N283" s="61">
        <f t="shared" si="56"/>
        <v>0</v>
      </c>
      <c r="O283" s="61">
        <f t="shared" si="56"/>
        <v>10.5</v>
      </c>
      <c r="P283" s="65"/>
      <c r="Q283" s="77"/>
      <c r="R283" s="77"/>
      <c r="S283" s="27"/>
      <c r="T283" s="15"/>
      <c r="U283" s="15"/>
      <c r="V283" s="15"/>
      <c r="W283" s="28">
        <f>SUM(S278:V283)</f>
        <v>11.5</v>
      </c>
      <c r="X283" s="17"/>
      <c r="Y283" s="72"/>
      <c r="Z283" s="69"/>
      <c r="AA283" s="69"/>
      <c r="AB283" s="69"/>
      <c r="AC283" s="70">
        <f>SUM(Y278:AB283)</f>
        <v>-1</v>
      </c>
      <c r="AD283" s="73"/>
      <c r="AE283" s="27"/>
      <c r="AF283" s="15"/>
      <c r="AG283" s="15"/>
      <c r="AH283" s="15"/>
      <c r="AI283" s="28">
        <f>SUM(AE278:AH283)</f>
        <v>10.5</v>
      </c>
      <c r="AJ283" s="101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</row>
    <row r="284" spans="1:47" ht="15" customHeight="1">
      <c r="A284" s="118"/>
      <c r="B284" s="164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76"/>
      <c r="Q284" s="18"/>
      <c r="R284" s="18"/>
      <c r="Y284" s="72"/>
      <c r="Z284" s="69"/>
      <c r="AA284" s="69"/>
      <c r="AB284" s="69"/>
      <c r="AC284" s="70"/>
      <c r="AD284" s="73"/>
      <c r="AE284" s="27"/>
      <c r="AF284" s="15"/>
      <c r="AG284" s="15"/>
      <c r="AH284" s="15"/>
      <c r="AI284" s="28"/>
    </row>
    <row r="285" spans="1:47" ht="15" customHeight="1">
      <c r="A285" s="292" t="s">
        <v>286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293"/>
      <c r="Q285" s="294"/>
      <c r="R285" s="294"/>
      <c r="S285" s="86"/>
      <c r="T285" s="87"/>
      <c r="U285" s="87"/>
      <c r="V285" s="87"/>
      <c r="W285" s="88"/>
      <c r="Y285" s="89"/>
      <c r="Z285" s="90"/>
      <c r="AA285" s="90"/>
      <c r="AB285" s="90"/>
      <c r="AC285" s="91"/>
      <c r="AD285" s="92"/>
      <c r="AE285" s="86"/>
      <c r="AF285" s="87"/>
      <c r="AG285" s="87"/>
      <c r="AH285" s="87"/>
      <c r="AI285" s="88"/>
    </row>
    <row r="286" spans="1:47" ht="15" customHeight="1">
      <c r="A286" s="159">
        <v>1</v>
      </c>
      <c r="B286" s="120" t="s">
        <v>287</v>
      </c>
      <c r="C286" s="94">
        <v>1</v>
      </c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62">
        <f t="shared" ref="O286:O291" si="57">SUM(C286:I286)</f>
        <v>1</v>
      </c>
      <c r="P286" s="106"/>
      <c r="Q286" s="77"/>
      <c r="R286" s="77"/>
      <c r="S286" s="66">
        <f>SUM(C286:C287)</f>
        <v>3</v>
      </c>
      <c r="W286" s="160"/>
      <c r="Y286" s="68">
        <f>SUM(I286:I287)</f>
        <v>-0.75</v>
      </c>
      <c r="Z286" s="69"/>
      <c r="AA286" s="69"/>
      <c r="AB286" s="69"/>
      <c r="AC286" s="161"/>
      <c r="AD286" s="71"/>
      <c r="AE286" s="133">
        <f>SUM(O286:O287)</f>
        <v>2.25</v>
      </c>
      <c r="AF286" s="15"/>
      <c r="AG286" s="15"/>
      <c r="AH286" s="15"/>
      <c r="AI286" s="160"/>
    </row>
    <row r="287" spans="1:47" s="18" customFormat="1" ht="15" customHeight="1">
      <c r="A287" s="97">
        <v>2</v>
      </c>
      <c r="B287" s="5" t="s">
        <v>288</v>
      </c>
      <c r="C287" s="62">
        <f>2</f>
        <v>2</v>
      </c>
      <c r="D287" s="62"/>
      <c r="E287" s="62"/>
      <c r="F287" s="62"/>
      <c r="G287" s="62"/>
      <c r="H287" s="62"/>
      <c r="I287" s="62">
        <v>-0.75</v>
      </c>
      <c r="J287" s="62"/>
      <c r="K287" s="62"/>
      <c r="L287" s="62"/>
      <c r="M287" s="62"/>
      <c r="N287" s="62"/>
      <c r="O287" s="62">
        <f t="shared" si="57"/>
        <v>1.25</v>
      </c>
      <c r="P287" s="63" t="s">
        <v>289</v>
      </c>
      <c r="Q287" s="77"/>
      <c r="R287" s="77"/>
      <c r="S287" s="27"/>
      <c r="T287" s="15"/>
      <c r="U287" s="15"/>
      <c r="V287" s="15"/>
      <c r="W287" s="28"/>
      <c r="X287" s="17"/>
      <c r="Y287" s="72"/>
      <c r="Z287" s="69"/>
      <c r="AA287" s="69"/>
      <c r="AB287" s="69"/>
      <c r="AC287" s="70"/>
      <c r="AD287" s="73"/>
      <c r="AE287" s="27"/>
      <c r="AF287" s="15"/>
      <c r="AG287" s="15"/>
      <c r="AH287" s="15"/>
      <c r="AI287" s="28"/>
      <c r="AJ287" s="25"/>
    </row>
    <row r="288" spans="1:47" s="196" customFormat="1" ht="15" customHeight="1">
      <c r="A288" s="97">
        <v>3</v>
      </c>
      <c r="B288" s="5" t="s">
        <v>290</v>
      </c>
      <c r="C288" s="61">
        <f>2.5</f>
        <v>2.5</v>
      </c>
      <c r="D288" s="61"/>
      <c r="E288" s="61"/>
      <c r="F288" s="61"/>
      <c r="G288" s="61"/>
      <c r="H288" s="61"/>
      <c r="I288" s="61">
        <v>-0.5</v>
      </c>
      <c r="J288" s="61"/>
      <c r="K288" s="61"/>
      <c r="L288" s="61"/>
      <c r="M288" s="61"/>
      <c r="N288" s="61"/>
      <c r="O288" s="62">
        <f t="shared" si="57"/>
        <v>2</v>
      </c>
      <c r="P288" s="65" t="s">
        <v>285</v>
      </c>
      <c r="Q288" s="77"/>
      <c r="R288" s="77"/>
      <c r="S288" s="27"/>
      <c r="T288" s="74">
        <f>SUM(C288:C289)</f>
        <v>3</v>
      </c>
      <c r="U288" s="15"/>
      <c r="V288" s="15"/>
      <c r="W288" s="28"/>
      <c r="X288" s="17"/>
      <c r="Y288" s="72"/>
      <c r="Z288" s="75">
        <f>SUM(I288:I289)</f>
        <v>0</v>
      </c>
      <c r="AA288" s="69"/>
      <c r="AB288" s="69"/>
      <c r="AC288" s="70"/>
      <c r="AD288" s="73"/>
      <c r="AE288" s="27"/>
      <c r="AF288" s="74">
        <f>SUM(O288:O289)</f>
        <v>3</v>
      </c>
      <c r="AG288" s="15"/>
      <c r="AH288" s="15"/>
      <c r="AI288" s="28"/>
      <c r="AJ288" s="25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</row>
    <row r="289" spans="1:47" ht="15" customHeight="1">
      <c r="A289" s="97">
        <v>4</v>
      </c>
      <c r="B289" s="5" t="s">
        <v>291</v>
      </c>
      <c r="C289" s="61">
        <f>0.5</f>
        <v>0.5</v>
      </c>
      <c r="D289" s="61"/>
      <c r="E289" s="61"/>
      <c r="F289" s="61"/>
      <c r="G289" s="61"/>
      <c r="H289" s="61"/>
      <c r="I289" s="61">
        <v>0.5</v>
      </c>
      <c r="J289" s="61"/>
      <c r="K289" s="61"/>
      <c r="L289" s="61"/>
      <c r="M289" s="61"/>
      <c r="N289" s="61"/>
      <c r="O289" s="62">
        <f t="shared" si="57"/>
        <v>1</v>
      </c>
      <c r="P289" s="65" t="s">
        <v>292</v>
      </c>
      <c r="Q289" s="77"/>
      <c r="R289" s="77"/>
      <c r="U289" s="74">
        <f>SUM(C290)</f>
        <v>1</v>
      </c>
      <c r="Y289" s="72"/>
      <c r="Z289" s="69"/>
      <c r="AA289" s="75">
        <f>SUM(I290)</f>
        <v>0</v>
      </c>
      <c r="AB289" s="69"/>
      <c r="AC289" s="70"/>
      <c r="AD289" s="73"/>
      <c r="AE289" s="27"/>
      <c r="AF289" s="15"/>
      <c r="AG289" s="74">
        <f>SUM(O290)</f>
        <v>1</v>
      </c>
      <c r="AH289" s="15"/>
      <c r="AI289" s="28"/>
    </row>
    <row r="290" spans="1:47" ht="15" customHeight="1">
      <c r="A290" s="97">
        <v>5</v>
      </c>
      <c r="B290" s="5" t="s">
        <v>293</v>
      </c>
      <c r="C290" s="61">
        <v>1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2">
        <f t="shared" si="57"/>
        <v>1</v>
      </c>
      <c r="P290" s="65"/>
      <c r="Q290" s="77"/>
      <c r="R290" s="77"/>
      <c r="Y290" s="72"/>
      <c r="Z290" s="69"/>
      <c r="AA290" s="69"/>
      <c r="AB290" s="69"/>
      <c r="AC290" s="70"/>
      <c r="AD290" s="73"/>
      <c r="AE290" s="27"/>
      <c r="AF290" s="15"/>
      <c r="AG290" s="15"/>
      <c r="AH290" s="15"/>
      <c r="AI290" s="28"/>
    </row>
    <row r="291" spans="1:47" ht="15" customHeight="1">
      <c r="A291" s="97">
        <f>A290+1</f>
        <v>6</v>
      </c>
      <c r="B291" s="5" t="s">
        <v>42</v>
      </c>
      <c r="C291" s="61">
        <v>0.5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2">
        <f t="shared" si="57"/>
        <v>0.5</v>
      </c>
      <c r="P291" s="65"/>
      <c r="Q291" s="295"/>
      <c r="R291" s="295"/>
      <c r="V291" s="74">
        <f>C291</f>
        <v>0.5</v>
      </c>
      <c r="W291" s="155"/>
      <c r="X291" s="149"/>
      <c r="Y291" s="72"/>
      <c r="Z291" s="69"/>
      <c r="AA291" s="69"/>
      <c r="AB291" s="75">
        <f>I291</f>
        <v>0</v>
      </c>
      <c r="AC291" s="156"/>
      <c r="AD291" s="73"/>
      <c r="AE291" s="27"/>
      <c r="AF291" s="15"/>
      <c r="AG291" s="15"/>
      <c r="AH291" s="74">
        <f>O291</f>
        <v>0.5</v>
      </c>
      <c r="AI291" s="155"/>
    </row>
    <row r="292" spans="1:47" ht="15" customHeight="1">
      <c r="A292" s="97"/>
      <c r="B292" s="5" t="s">
        <v>219</v>
      </c>
      <c r="C292" s="62">
        <f>SUM(C286:C291)</f>
        <v>7.5</v>
      </c>
      <c r="D292" s="62">
        <f t="shared" ref="D292:O292" si="58">SUM(D286:D291)</f>
        <v>0</v>
      </c>
      <c r="E292" s="62">
        <f t="shared" si="58"/>
        <v>0</v>
      </c>
      <c r="F292" s="62">
        <f t="shared" si="58"/>
        <v>0</v>
      </c>
      <c r="G292" s="62">
        <f t="shared" si="58"/>
        <v>0</v>
      </c>
      <c r="H292" s="62">
        <f t="shared" si="58"/>
        <v>0</v>
      </c>
      <c r="I292" s="62">
        <f t="shared" si="58"/>
        <v>-0.75</v>
      </c>
      <c r="J292" s="62">
        <f t="shared" si="58"/>
        <v>0</v>
      </c>
      <c r="K292" s="62">
        <f t="shared" si="58"/>
        <v>0</v>
      </c>
      <c r="L292" s="62">
        <f t="shared" si="58"/>
        <v>0</v>
      </c>
      <c r="M292" s="62">
        <f t="shared" si="58"/>
        <v>0</v>
      </c>
      <c r="N292" s="62">
        <f t="shared" si="58"/>
        <v>0</v>
      </c>
      <c r="O292" s="62">
        <f t="shared" si="58"/>
        <v>6.75</v>
      </c>
      <c r="P292" s="65"/>
      <c r="Q292" s="77"/>
      <c r="R292" s="77"/>
      <c r="W292" s="28">
        <f>SUM(S286:V292)</f>
        <v>7.5</v>
      </c>
      <c r="Y292" s="72"/>
      <c r="Z292" s="69"/>
      <c r="AA292" s="69"/>
      <c r="AB292" s="69"/>
      <c r="AC292" s="70">
        <f>SUM(Y286:AB292)</f>
        <v>-0.75</v>
      </c>
      <c r="AD292" s="73"/>
      <c r="AE292" s="27"/>
      <c r="AF292" s="15"/>
      <c r="AG292" s="15"/>
      <c r="AH292" s="15"/>
      <c r="AI292" s="28">
        <f>SUM(AE286:AH292)</f>
        <v>6.75</v>
      </c>
    </row>
    <row r="293" spans="1:47" ht="15" customHeight="1">
      <c r="A293" s="60"/>
      <c r="B293" s="164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63"/>
      <c r="Q293" s="13"/>
      <c r="R293" s="13"/>
      <c r="Y293" s="72"/>
      <c r="Z293" s="69"/>
      <c r="AA293" s="69"/>
      <c r="AB293" s="69"/>
      <c r="AC293" s="70"/>
      <c r="AD293" s="73"/>
      <c r="AE293" s="27"/>
      <c r="AF293" s="15"/>
      <c r="AG293" s="15"/>
      <c r="AH293" s="15"/>
      <c r="AI293" s="28"/>
    </row>
    <row r="294" spans="1:47" s="148" customFormat="1" ht="15" customHeight="1">
      <c r="A294" s="82" t="s">
        <v>294</v>
      </c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4"/>
      <c r="Q294" s="85"/>
      <c r="R294" s="85"/>
      <c r="S294" s="86"/>
      <c r="T294" s="87"/>
      <c r="U294" s="87"/>
      <c r="V294" s="87"/>
      <c r="W294" s="88"/>
      <c r="X294" s="17"/>
      <c r="Y294" s="89"/>
      <c r="Z294" s="90"/>
      <c r="AA294" s="90"/>
      <c r="AB294" s="90"/>
      <c r="AC294" s="91"/>
      <c r="AD294" s="92"/>
      <c r="AE294" s="86"/>
      <c r="AF294" s="87"/>
      <c r="AG294" s="87"/>
      <c r="AH294" s="87"/>
      <c r="AI294" s="88"/>
      <c r="AJ294" s="150"/>
    </row>
    <row r="295" spans="1:47" ht="15" customHeight="1">
      <c r="A295" s="93">
        <v>1</v>
      </c>
      <c r="B295" s="3" t="s">
        <v>295</v>
      </c>
      <c r="C295" s="94">
        <v>1</v>
      </c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62">
        <f t="shared" ref="O295:O309" si="59">SUM(C295:I295)</f>
        <v>1</v>
      </c>
      <c r="P295" s="95"/>
      <c r="Q295" s="13"/>
      <c r="R295" s="13"/>
      <c r="S295" s="133">
        <f>SUM(C295:C300)</f>
        <v>7.5</v>
      </c>
      <c r="Y295" s="134">
        <f>SUM(I295:I300)</f>
        <v>-0.5</v>
      </c>
      <c r="Z295" s="69"/>
      <c r="AA295" s="69"/>
      <c r="AB295" s="69"/>
      <c r="AC295" s="70"/>
      <c r="AD295" s="135"/>
      <c r="AE295" s="133">
        <f>SUM(O295:O300)</f>
        <v>7</v>
      </c>
      <c r="AF295" s="15"/>
      <c r="AG295" s="15"/>
      <c r="AH295" s="15"/>
      <c r="AI295" s="28"/>
    </row>
    <row r="296" spans="1:47" ht="15" customHeight="1">
      <c r="A296" s="60">
        <f>A295+1</f>
        <v>2</v>
      </c>
      <c r="B296" s="4" t="s">
        <v>296</v>
      </c>
      <c r="C296" s="61">
        <v>3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2">
        <f t="shared" si="59"/>
        <v>3</v>
      </c>
      <c r="P296" s="63"/>
      <c r="Q296" s="13"/>
      <c r="R296" s="13"/>
      <c r="Y296" s="72"/>
      <c r="Z296" s="69"/>
      <c r="AA296" s="69"/>
      <c r="AB296" s="69"/>
      <c r="AC296" s="70"/>
      <c r="AD296" s="73"/>
      <c r="AE296" s="27"/>
      <c r="AF296" s="15"/>
      <c r="AG296" s="15"/>
      <c r="AH296" s="15"/>
      <c r="AI296" s="28"/>
    </row>
    <row r="297" spans="1:47" ht="15" customHeight="1">
      <c r="A297" s="97">
        <f t="shared" ref="A297:A309" si="60">A296+1</f>
        <v>3</v>
      </c>
      <c r="B297" s="5" t="s">
        <v>297</v>
      </c>
      <c r="C297" s="61">
        <v>1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2">
        <f t="shared" si="59"/>
        <v>1</v>
      </c>
      <c r="P297" s="65"/>
      <c r="Q297" s="77"/>
      <c r="R297" s="77"/>
      <c r="Y297" s="72"/>
      <c r="Z297" s="69"/>
      <c r="AA297" s="69"/>
      <c r="AB297" s="69"/>
      <c r="AC297" s="70"/>
      <c r="AD297" s="73"/>
      <c r="AE297" s="27"/>
      <c r="AF297" s="15"/>
      <c r="AG297" s="15"/>
      <c r="AH297" s="15"/>
      <c r="AI297" s="28"/>
    </row>
    <row r="298" spans="1:47" ht="15" customHeight="1">
      <c r="A298" s="97">
        <f t="shared" si="60"/>
        <v>4</v>
      </c>
      <c r="B298" s="5" t="s">
        <v>298</v>
      </c>
      <c r="C298" s="61">
        <v>1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2">
        <f t="shared" si="59"/>
        <v>1</v>
      </c>
      <c r="P298" s="65"/>
      <c r="Q298" s="295"/>
      <c r="R298" s="295"/>
      <c r="X298" s="149"/>
      <c r="Y298" s="72"/>
      <c r="Z298" s="69"/>
      <c r="AA298" s="69"/>
      <c r="AB298" s="69"/>
      <c r="AC298" s="70"/>
      <c r="AD298" s="73"/>
      <c r="AE298" s="27"/>
      <c r="AF298" s="15"/>
      <c r="AG298" s="15"/>
      <c r="AH298" s="15"/>
      <c r="AI298" s="28"/>
    </row>
    <row r="299" spans="1:47" ht="15" customHeight="1">
      <c r="A299" s="97">
        <f t="shared" si="60"/>
        <v>5</v>
      </c>
      <c r="B299" s="5" t="s">
        <v>299</v>
      </c>
      <c r="C299" s="61">
        <f>1-0.5</f>
        <v>0.5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2">
        <f t="shared" si="59"/>
        <v>0.5</v>
      </c>
      <c r="P299" s="65"/>
      <c r="Q299" s="77"/>
      <c r="R299" s="77"/>
      <c r="Y299" s="72"/>
      <c r="Z299" s="69"/>
      <c r="AA299" s="69"/>
      <c r="AB299" s="69"/>
      <c r="AC299" s="70"/>
      <c r="AD299" s="73"/>
      <c r="AE299" s="27"/>
      <c r="AF299" s="15"/>
      <c r="AG299" s="15"/>
      <c r="AH299" s="15"/>
      <c r="AI299" s="28"/>
    </row>
    <row r="300" spans="1:47" s="77" customFormat="1" ht="15" customHeight="1">
      <c r="A300" s="97">
        <f t="shared" si="60"/>
        <v>6</v>
      </c>
      <c r="B300" s="5" t="s">
        <v>300</v>
      </c>
      <c r="C300" s="61">
        <f>1</f>
        <v>1</v>
      </c>
      <c r="D300" s="61"/>
      <c r="E300" s="61"/>
      <c r="F300" s="61"/>
      <c r="G300" s="61"/>
      <c r="H300" s="61"/>
      <c r="I300" s="61">
        <v>-0.5</v>
      </c>
      <c r="J300" s="61"/>
      <c r="K300" s="61"/>
      <c r="L300" s="61"/>
      <c r="M300" s="61"/>
      <c r="N300" s="61"/>
      <c r="O300" s="62">
        <f t="shared" si="59"/>
        <v>0.5</v>
      </c>
      <c r="P300" s="65" t="s">
        <v>137</v>
      </c>
      <c r="Q300" s="296"/>
      <c r="R300" s="296"/>
      <c r="S300" s="27"/>
      <c r="T300" s="15"/>
      <c r="U300" s="15"/>
      <c r="V300" s="15"/>
      <c r="W300" s="28"/>
      <c r="X300" s="17"/>
      <c r="Y300" s="72"/>
      <c r="Z300" s="69"/>
      <c r="AA300" s="69"/>
      <c r="AB300" s="69"/>
      <c r="AC300" s="70"/>
      <c r="AD300" s="73"/>
      <c r="AE300" s="27"/>
      <c r="AF300" s="15"/>
      <c r="AG300" s="15"/>
      <c r="AH300" s="15"/>
      <c r="AI300" s="28"/>
      <c r="AJ300" s="25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</row>
    <row r="301" spans="1:47" s="295" customFormat="1" ht="15" customHeight="1">
      <c r="A301" s="97">
        <f t="shared" si="60"/>
        <v>7</v>
      </c>
      <c r="B301" s="5" t="s">
        <v>72</v>
      </c>
      <c r="C301" s="61">
        <v>1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2">
        <f t="shared" si="59"/>
        <v>1</v>
      </c>
      <c r="P301" s="65"/>
      <c r="Q301" s="77"/>
      <c r="R301" s="77"/>
      <c r="S301" s="27"/>
      <c r="T301" s="74">
        <f>SUM(C301:C308)</f>
        <v>12.5</v>
      </c>
      <c r="U301" s="15"/>
      <c r="V301" s="15"/>
      <c r="W301" s="28"/>
      <c r="X301" s="17"/>
      <c r="Y301" s="72"/>
      <c r="Z301" s="75">
        <f>SUM(I301:I308)</f>
        <v>-1.5</v>
      </c>
      <c r="AA301" s="69"/>
      <c r="AB301" s="69"/>
      <c r="AC301" s="70"/>
      <c r="AD301" s="73"/>
      <c r="AE301" s="27"/>
      <c r="AF301" s="74">
        <f>SUM(O301:O308)</f>
        <v>11</v>
      </c>
      <c r="AG301" s="15"/>
      <c r="AH301" s="15"/>
      <c r="AI301" s="28"/>
      <c r="AJ301" s="150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</row>
    <row r="302" spans="1:47" s="77" customFormat="1" ht="15" customHeight="1">
      <c r="A302" s="97">
        <f t="shared" si="60"/>
        <v>8</v>
      </c>
      <c r="B302" s="5" t="s">
        <v>301</v>
      </c>
      <c r="C302" s="61">
        <f>3.5</f>
        <v>3.5</v>
      </c>
      <c r="D302" s="61"/>
      <c r="E302" s="61"/>
      <c r="F302" s="61"/>
      <c r="G302" s="61"/>
      <c r="H302" s="61"/>
      <c r="I302" s="61">
        <v>-0.5</v>
      </c>
      <c r="J302" s="61"/>
      <c r="K302" s="61"/>
      <c r="L302" s="61"/>
      <c r="M302" s="61"/>
      <c r="N302" s="61"/>
      <c r="O302" s="62">
        <f t="shared" si="59"/>
        <v>3</v>
      </c>
      <c r="P302" s="65" t="s">
        <v>285</v>
      </c>
      <c r="S302" s="27"/>
      <c r="T302" s="15"/>
      <c r="U302" s="15"/>
      <c r="V302" s="15"/>
      <c r="W302" s="28"/>
      <c r="X302" s="17"/>
      <c r="Y302" s="72"/>
      <c r="Z302" s="69"/>
      <c r="AA302" s="69"/>
      <c r="AB302" s="69"/>
      <c r="AC302" s="70"/>
      <c r="AD302" s="73"/>
      <c r="AE302" s="27"/>
      <c r="AF302" s="15"/>
      <c r="AG302" s="15"/>
      <c r="AH302" s="15"/>
      <c r="AI302" s="28"/>
      <c r="AJ302" s="25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</row>
    <row r="303" spans="1:47" s="77" customFormat="1" ht="15" customHeight="1">
      <c r="A303" s="97">
        <f t="shared" si="60"/>
        <v>9</v>
      </c>
      <c r="B303" s="5" t="s">
        <v>302</v>
      </c>
      <c r="C303" s="61">
        <f>3.5</f>
        <v>3.5</v>
      </c>
      <c r="D303" s="61"/>
      <c r="E303" s="61"/>
      <c r="F303" s="61"/>
      <c r="G303" s="61"/>
      <c r="H303" s="61"/>
      <c r="I303" s="61">
        <v>-0.5</v>
      </c>
      <c r="J303" s="61"/>
      <c r="K303" s="61"/>
      <c r="L303" s="61"/>
      <c r="M303" s="61"/>
      <c r="N303" s="61"/>
      <c r="O303" s="62">
        <f t="shared" si="59"/>
        <v>3</v>
      </c>
      <c r="P303" s="65" t="s">
        <v>137</v>
      </c>
      <c r="S303" s="27"/>
      <c r="T303" s="15"/>
      <c r="U303" s="15"/>
      <c r="V303" s="15"/>
      <c r="W303" s="28"/>
      <c r="X303" s="17"/>
      <c r="Y303" s="72"/>
      <c r="Z303" s="69"/>
      <c r="AA303" s="69"/>
      <c r="AB303" s="69"/>
      <c r="AC303" s="70"/>
      <c r="AD303" s="73"/>
      <c r="AE303" s="27"/>
      <c r="AF303" s="15"/>
      <c r="AG303" s="15"/>
      <c r="AH303" s="15"/>
      <c r="AI303" s="28"/>
      <c r="AJ303" s="25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</row>
    <row r="304" spans="1:47" s="77" customFormat="1" ht="15" customHeight="1">
      <c r="A304" s="97">
        <f t="shared" si="60"/>
        <v>10</v>
      </c>
      <c r="B304" s="5" t="s">
        <v>303</v>
      </c>
      <c r="C304" s="61">
        <v>1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2">
        <f t="shared" si="59"/>
        <v>1</v>
      </c>
      <c r="P304" s="65"/>
      <c r="S304" s="27"/>
      <c r="T304" s="15"/>
      <c r="U304" s="15"/>
      <c r="V304" s="15"/>
      <c r="W304" s="28"/>
      <c r="X304" s="17"/>
      <c r="Y304" s="72"/>
      <c r="Z304" s="69"/>
      <c r="AA304" s="69"/>
      <c r="AB304" s="69"/>
      <c r="AC304" s="70"/>
      <c r="AD304" s="73"/>
      <c r="AE304" s="27"/>
      <c r="AF304" s="15"/>
      <c r="AG304" s="15"/>
      <c r="AH304" s="15"/>
      <c r="AI304" s="28"/>
      <c r="AJ304" s="25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</row>
    <row r="305" spans="1:47" s="77" customFormat="1" ht="15" customHeight="1">
      <c r="A305" s="97">
        <f t="shared" si="60"/>
        <v>11</v>
      </c>
      <c r="B305" s="5" t="s">
        <v>304</v>
      </c>
      <c r="C305" s="61">
        <v>0.5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2">
        <f t="shared" si="59"/>
        <v>0.5</v>
      </c>
      <c r="P305" s="65"/>
      <c r="S305" s="27"/>
      <c r="T305" s="15"/>
      <c r="U305" s="15"/>
      <c r="V305" s="15"/>
      <c r="W305" s="28"/>
      <c r="X305" s="17"/>
      <c r="Y305" s="72"/>
      <c r="Z305" s="69"/>
      <c r="AA305" s="69"/>
      <c r="AB305" s="69"/>
      <c r="AC305" s="70"/>
      <c r="AD305" s="73"/>
      <c r="AE305" s="27"/>
      <c r="AF305" s="15"/>
      <c r="AG305" s="15"/>
      <c r="AH305" s="15"/>
      <c r="AI305" s="28"/>
      <c r="AJ305" s="25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</row>
    <row r="306" spans="1:47" s="77" customFormat="1" ht="15" customHeight="1">
      <c r="A306" s="97">
        <f t="shared" si="60"/>
        <v>12</v>
      </c>
      <c r="B306" s="5" t="s">
        <v>305</v>
      </c>
      <c r="C306" s="61">
        <v>1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2">
        <f t="shared" si="59"/>
        <v>1</v>
      </c>
      <c r="P306" s="65"/>
      <c r="S306" s="27"/>
      <c r="T306" s="15"/>
      <c r="U306" s="15"/>
      <c r="V306" s="15"/>
      <c r="W306" s="28"/>
      <c r="X306" s="17"/>
      <c r="Y306" s="72"/>
      <c r="Z306" s="69"/>
      <c r="AA306" s="69"/>
      <c r="AB306" s="69"/>
      <c r="AC306" s="70"/>
      <c r="AD306" s="73"/>
      <c r="AE306" s="27"/>
      <c r="AF306" s="15"/>
      <c r="AG306" s="15"/>
      <c r="AH306" s="15"/>
      <c r="AI306" s="28"/>
      <c r="AJ306" s="25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</row>
    <row r="307" spans="1:47" s="77" customFormat="1" ht="15" customHeight="1">
      <c r="A307" s="97">
        <f t="shared" si="60"/>
        <v>13</v>
      </c>
      <c r="B307" s="5" t="s">
        <v>306</v>
      </c>
      <c r="C307" s="61">
        <f>1</f>
        <v>1</v>
      </c>
      <c r="D307" s="61"/>
      <c r="E307" s="61"/>
      <c r="F307" s="61"/>
      <c r="G307" s="61"/>
      <c r="H307" s="61"/>
      <c r="I307" s="61">
        <v>-0.5</v>
      </c>
      <c r="J307" s="61"/>
      <c r="K307" s="61"/>
      <c r="L307" s="61"/>
      <c r="M307" s="61"/>
      <c r="N307" s="61"/>
      <c r="O307" s="62">
        <f t="shared" si="59"/>
        <v>0.5</v>
      </c>
      <c r="P307" s="65" t="s">
        <v>137</v>
      </c>
      <c r="S307" s="27"/>
      <c r="T307" s="15"/>
      <c r="U307" s="15"/>
      <c r="V307" s="15"/>
      <c r="W307" s="28"/>
      <c r="X307" s="17"/>
      <c r="Y307" s="72"/>
      <c r="Z307" s="69"/>
      <c r="AA307" s="69"/>
      <c r="AB307" s="69"/>
      <c r="AC307" s="70"/>
      <c r="AD307" s="73"/>
      <c r="AE307" s="27"/>
      <c r="AF307" s="15"/>
      <c r="AG307" s="15"/>
      <c r="AH307" s="15"/>
      <c r="AI307" s="28"/>
      <c r="AJ307" s="25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</row>
    <row r="308" spans="1:47" s="77" customFormat="1" ht="15" customHeight="1">
      <c r="A308" s="97">
        <f t="shared" si="60"/>
        <v>14</v>
      </c>
      <c r="B308" s="5" t="s">
        <v>307</v>
      </c>
      <c r="C308" s="61">
        <v>1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2">
        <f t="shared" si="59"/>
        <v>1</v>
      </c>
      <c r="P308" s="65"/>
      <c r="S308" s="27"/>
      <c r="T308" s="15"/>
      <c r="U308" s="15"/>
      <c r="V308" s="15"/>
      <c r="W308" s="28"/>
      <c r="X308" s="17"/>
      <c r="Y308" s="72"/>
      <c r="Z308" s="69"/>
      <c r="AA308" s="69"/>
      <c r="AB308" s="69"/>
      <c r="AC308" s="70"/>
      <c r="AD308" s="73"/>
      <c r="AE308" s="27"/>
      <c r="AF308" s="15"/>
      <c r="AG308" s="15"/>
      <c r="AH308" s="15"/>
      <c r="AI308" s="28"/>
      <c r="AJ308" s="25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</row>
    <row r="309" spans="1:47" s="77" customFormat="1" ht="15" customHeight="1">
      <c r="A309" s="97">
        <f t="shared" si="60"/>
        <v>15</v>
      </c>
      <c r="B309" s="5" t="s">
        <v>150</v>
      </c>
      <c r="C309" s="61">
        <f>1.5</f>
        <v>1.5</v>
      </c>
      <c r="D309" s="61"/>
      <c r="E309" s="61"/>
      <c r="F309" s="61"/>
      <c r="G309" s="61"/>
      <c r="H309" s="61"/>
      <c r="I309" s="61">
        <v>-0.5</v>
      </c>
      <c r="J309" s="61"/>
      <c r="K309" s="61"/>
      <c r="L309" s="61"/>
      <c r="M309" s="61"/>
      <c r="N309" s="61"/>
      <c r="O309" s="62">
        <f t="shared" si="59"/>
        <v>1</v>
      </c>
      <c r="P309" s="65" t="s">
        <v>285</v>
      </c>
      <c r="S309" s="27"/>
      <c r="T309" s="15"/>
      <c r="U309" s="74">
        <f>SUM(C309:C309)</f>
        <v>1.5</v>
      </c>
      <c r="V309" s="15"/>
      <c r="W309" s="28">
        <f>SUM(S295:V311)</f>
        <v>21.5</v>
      </c>
      <c r="X309" s="17"/>
      <c r="Y309" s="72"/>
      <c r="Z309" s="69"/>
      <c r="AA309" s="75">
        <f>SUM(I309:I309)</f>
        <v>-0.5</v>
      </c>
      <c r="AB309" s="69"/>
      <c r="AC309" s="70">
        <f>SUM(Y295:AB311)</f>
        <v>-2.5</v>
      </c>
      <c r="AD309" s="73"/>
      <c r="AE309" s="27"/>
      <c r="AF309" s="15"/>
      <c r="AG309" s="74">
        <f>SUM(O309:O309)</f>
        <v>1</v>
      </c>
      <c r="AH309" s="15"/>
      <c r="AI309" s="28">
        <f>SUM(AE295:AH311)</f>
        <v>19</v>
      </c>
      <c r="AJ309" s="25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</row>
    <row r="310" spans="1:47" s="77" customFormat="1" ht="15" customHeight="1">
      <c r="A310" s="60"/>
      <c r="B310" s="6" t="s">
        <v>219</v>
      </c>
      <c r="C310" s="62">
        <f>SUM(C295:C309)</f>
        <v>21.5</v>
      </c>
      <c r="D310" s="62">
        <f t="shared" ref="D310:O310" si="61">SUM(D295:D309)</f>
        <v>0</v>
      </c>
      <c r="E310" s="62">
        <f t="shared" si="61"/>
        <v>0</v>
      </c>
      <c r="F310" s="62">
        <f t="shared" si="61"/>
        <v>0</v>
      </c>
      <c r="G310" s="62">
        <f t="shared" si="61"/>
        <v>0</v>
      </c>
      <c r="H310" s="62">
        <f t="shared" si="61"/>
        <v>0</v>
      </c>
      <c r="I310" s="62">
        <f t="shared" si="61"/>
        <v>-2.5</v>
      </c>
      <c r="J310" s="62">
        <f t="shared" si="61"/>
        <v>0</v>
      </c>
      <c r="K310" s="62">
        <f t="shared" si="61"/>
        <v>0</v>
      </c>
      <c r="L310" s="62">
        <f t="shared" si="61"/>
        <v>0</v>
      </c>
      <c r="M310" s="62">
        <f t="shared" si="61"/>
        <v>0</v>
      </c>
      <c r="N310" s="62">
        <f t="shared" si="61"/>
        <v>0</v>
      </c>
      <c r="O310" s="62">
        <f t="shared" si="61"/>
        <v>19</v>
      </c>
      <c r="P310" s="63"/>
      <c r="Q310" s="13"/>
      <c r="R310" s="13"/>
      <c r="S310" s="27"/>
      <c r="T310" s="15"/>
      <c r="U310" s="15"/>
      <c r="V310" s="15"/>
      <c r="W310" s="28"/>
      <c r="X310" s="17"/>
      <c r="Y310" s="72"/>
      <c r="Z310" s="69"/>
      <c r="AA310" s="69"/>
      <c r="AB310" s="69"/>
      <c r="AC310" s="70"/>
      <c r="AD310" s="73"/>
      <c r="AE310" s="27"/>
      <c r="AF310" s="15"/>
      <c r="AG310" s="15"/>
      <c r="AH310" s="15"/>
      <c r="AI310" s="28"/>
      <c r="AJ310" s="25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</row>
    <row r="311" spans="1:47" s="77" customFormat="1" ht="15" customHeight="1">
      <c r="A311" s="60"/>
      <c r="B311" s="164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63"/>
      <c r="Q311" s="13"/>
      <c r="R311" s="13"/>
      <c r="S311" s="27"/>
      <c r="T311" s="15"/>
      <c r="U311" s="15"/>
      <c r="V311" s="15"/>
      <c r="W311" s="28"/>
      <c r="X311" s="17"/>
      <c r="Y311" s="72"/>
      <c r="Z311" s="69"/>
      <c r="AA311" s="69"/>
      <c r="AB311" s="69"/>
      <c r="AC311" s="70"/>
      <c r="AD311" s="73"/>
      <c r="AE311" s="27"/>
      <c r="AF311" s="15"/>
      <c r="AG311" s="15"/>
      <c r="AH311" s="15"/>
      <c r="AI311" s="28"/>
      <c r="AJ311" s="25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</row>
    <row r="312" spans="1:47" s="77" customFormat="1" ht="15" customHeight="1">
      <c r="A312" s="82" t="s">
        <v>308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4"/>
      <c r="Q312" s="85"/>
      <c r="R312" s="85"/>
      <c r="S312" s="86"/>
      <c r="T312" s="87"/>
      <c r="U312" s="87"/>
      <c r="V312" s="87"/>
      <c r="W312" s="88"/>
      <c r="X312" s="17"/>
      <c r="Y312" s="89"/>
      <c r="Z312" s="90"/>
      <c r="AA312" s="90"/>
      <c r="AB312" s="90"/>
      <c r="AC312" s="91"/>
      <c r="AD312" s="92"/>
      <c r="AE312" s="86"/>
      <c r="AF312" s="87"/>
      <c r="AG312" s="87"/>
      <c r="AH312" s="87"/>
      <c r="AI312" s="88"/>
      <c r="AJ312" s="25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</row>
    <row r="313" spans="1:47" ht="15" customHeight="1">
      <c r="A313" s="93">
        <v>1</v>
      </c>
      <c r="B313" s="10" t="s">
        <v>102</v>
      </c>
      <c r="C313" s="94">
        <v>1</v>
      </c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62">
        <f>SUM(C313:I313)</f>
        <v>1</v>
      </c>
      <c r="P313" s="95"/>
      <c r="Q313" s="13"/>
      <c r="R313" s="13"/>
      <c r="S313" s="66">
        <f>SUM(C313)</f>
        <v>1</v>
      </c>
      <c r="Y313" s="68">
        <f>SUM(I313)</f>
        <v>0</v>
      </c>
      <c r="Z313" s="69"/>
      <c r="AA313" s="69"/>
      <c r="AB313" s="69"/>
      <c r="AC313" s="70"/>
      <c r="AD313" s="71"/>
      <c r="AE313" s="66">
        <f>SUM(O313)</f>
        <v>1</v>
      </c>
      <c r="AF313" s="15"/>
      <c r="AG313" s="15"/>
      <c r="AH313" s="15"/>
      <c r="AI313" s="28"/>
    </row>
    <row r="314" spans="1:47" ht="15" customHeight="1">
      <c r="A314" s="60">
        <v>2</v>
      </c>
      <c r="B314" s="6" t="s">
        <v>147</v>
      </c>
      <c r="C314" s="61">
        <v>1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2">
        <f>SUM(C314:I314)</f>
        <v>1</v>
      </c>
      <c r="P314" s="63"/>
      <c r="Q314" s="13"/>
      <c r="R314" s="13"/>
      <c r="T314" s="74">
        <f>SUM(C314)</f>
        <v>1</v>
      </c>
      <c r="Y314" s="72"/>
      <c r="Z314" s="75">
        <f>SUM(I314)</f>
        <v>0</v>
      </c>
      <c r="AA314" s="69"/>
      <c r="AB314" s="69"/>
      <c r="AC314" s="70"/>
      <c r="AD314" s="73"/>
      <c r="AE314" s="27"/>
      <c r="AF314" s="74">
        <f>SUM(O314)</f>
        <v>1</v>
      </c>
      <c r="AG314" s="15"/>
      <c r="AH314" s="15"/>
      <c r="AI314" s="28"/>
    </row>
    <row r="315" spans="1:47" ht="15" customHeight="1">
      <c r="A315" s="60">
        <v>3</v>
      </c>
      <c r="B315" s="6" t="s">
        <v>309</v>
      </c>
      <c r="C315" s="62">
        <f>0.5</f>
        <v>0.5</v>
      </c>
      <c r="D315" s="62"/>
      <c r="E315" s="62"/>
      <c r="F315" s="62"/>
      <c r="G315" s="62"/>
      <c r="H315" s="62"/>
      <c r="I315" s="62">
        <v>-0.25</v>
      </c>
      <c r="J315" s="62"/>
      <c r="K315" s="62"/>
      <c r="L315" s="62"/>
      <c r="M315" s="62"/>
      <c r="N315" s="62"/>
      <c r="O315" s="62">
        <f>SUM(C315:I315)</f>
        <v>0.25</v>
      </c>
      <c r="P315" s="65" t="s">
        <v>310</v>
      </c>
      <c r="Q315" s="13"/>
      <c r="R315" s="13"/>
      <c r="Y315" s="72"/>
      <c r="Z315" s="69"/>
      <c r="AB315" s="69"/>
      <c r="AC315" s="70"/>
      <c r="AD315" s="73"/>
      <c r="AE315" s="27"/>
      <c r="AF315" s="15"/>
      <c r="AH315" s="15"/>
      <c r="AI315" s="28"/>
    </row>
    <row r="316" spans="1:47" ht="15" customHeight="1">
      <c r="A316" s="60"/>
      <c r="B316" s="6" t="s">
        <v>219</v>
      </c>
      <c r="C316" s="62">
        <f>SUM(C313:C315)</f>
        <v>2.5</v>
      </c>
      <c r="D316" s="62">
        <f t="shared" ref="D316:O316" si="62">SUM(D313:D315)</f>
        <v>0</v>
      </c>
      <c r="E316" s="62">
        <f t="shared" si="62"/>
        <v>0</v>
      </c>
      <c r="F316" s="62">
        <f t="shared" si="62"/>
        <v>0</v>
      </c>
      <c r="G316" s="62">
        <f t="shared" si="62"/>
        <v>0</v>
      </c>
      <c r="H316" s="62">
        <f t="shared" si="62"/>
        <v>0</v>
      </c>
      <c r="I316" s="62">
        <f t="shared" si="62"/>
        <v>-0.25</v>
      </c>
      <c r="J316" s="62">
        <f t="shared" si="62"/>
        <v>0</v>
      </c>
      <c r="K316" s="62">
        <f t="shared" si="62"/>
        <v>0</v>
      </c>
      <c r="L316" s="62">
        <f t="shared" si="62"/>
        <v>0</v>
      </c>
      <c r="M316" s="62">
        <f t="shared" si="62"/>
        <v>0</v>
      </c>
      <c r="N316" s="62">
        <f t="shared" si="62"/>
        <v>0</v>
      </c>
      <c r="O316" s="62">
        <f t="shared" si="62"/>
        <v>2.25</v>
      </c>
      <c r="P316" s="63"/>
      <c r="Q316" s="13"/>
      <c r="R316" s="13"/>
      <c r="U316" s="74">
        <f>SUM(C315)</f>
        <v>0.5</v>
      </c>
      <c r="Y316" s="72"/>
      <c r="Z316" s="69"/>
      <c r="AA316" s="75">
        <f>SUM(I315)</f>
        <v>-0.25</v>
      </c>
      <c r="AB316" s="69"/>
      <c r="AC316" s="70"/>
      <c r="AD316" s="73"/>
      <c r="AE316" s="27"/>
      <c r="AF316" s="15"/>
      <c r="AG316" s="74">
        <f>SUM(O315)</f>
        <v>0.25</v>
      </c>
      <c r="AH316" s="15"/>
      <c r="AI316" s="28"/>
    </row>
    <row r="317" spans="1:47" ht="15" customHeight="1">
      <c r="A317" s="60"/>
      <c r="B317" s="164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63"/>
      <c r="Q317" s="13"/>
      <c r="R317" s="13"/>
      <c r="Y317" s="72"/>
      <c r="Z317" s="69"/>
      <c r="AA317" s="69"/>
      <c r="AB317" s="69"/>
      <c r="AC317" s="70"/>
      <c r="AD317" s="73"/>
      <c r="AE317" s="27"/>
      <c r="AF317" s="15"/>
      <c r="AG317" s="15"/>
      <c r="AH317" s="15"/>
      <c r="AI317" s="28"/>
    </row>
    <row r="318" spans="1:47" ht="15" customHeight="1">
      <c r="A318" s="82" t="s">
        <v>311</v>
      </c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4"/>
      <c r="Q318" s="85"/>
      <c r="R318" s="85"/>
      <c r="S318" s="86"/>
      <c r="T318" s="87"/>
      <c r="U318" s="87"/>
      <c r="V318" s="87"/>
      <c r="W318" s="88"/>
      <c r="Y318" s="89"/>
      <c r="Z318" s="90"/>
      <c r="AA318" s="90"/>
      <c r="AB318" s="90"/>
      <c r="AC318" s="91"/>
      <c r="AD318" s="92"/>
      <c r="AE318" s="86"/>
      <c r="AF318" s="87"/>
      <c r="AG318" s="87"/>
      <c r="AH318" s="87"/>
      <c r="AI318" s="88"/>
    </row>
    <row r="319" spans="1:47" ht="15" customHeight="1">
      <c r="A319" s="159">
        <v>1</v>
      </c>
      <c r="B319" s="120" t="s">
        <v>312</v>
      </c>
      <c r="C319" s="94">
        <v>1</v>
      </c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62">
        <f>SUM(C319:I319)</f>
        <v>1</v>
      </c>
      <c r="P319" s="106"/>
      <c r="Q319" s="11"/>
      <c r="R319" s="11"/>
      <c r="S319" s="66">
        <f>SUM(C319:C319)</f>
        <v>1</v>
      </c>
      <c r="X319" s="100"/>
      <c r="Y319" s="68">
        <f>SUM(I319:I319)</f>
        <v>0</v>
      </c>
      <c r="Z319" s="69"/>
      <c r="AA319" s="69"/>
      <c r="AB319" s="69"/>
      <c r="AC319" s="70"/>
      <c r="AD319" s="71"/>
      <c r="AE319" s="66">
        <f>SUM(O319:O319)</f>
        <v>1</v>
      </c>
      <c r="AF319" s="15"/>
      <c r="AG319" s="15"/>
      <c r="AH319" s="15"/>
      <c r="AI319" s="28"/>
    </row>
    <row r="320" spans="1:47" ht="15" customHeight="1">
      <c r="A320" s="97">
        <v>2</v>
      </c>
      <c r="B320" s="5" t="s">
        <v>313</v>
      </c>
      <c r="C320" s="61">
        <v>1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2">
        <f>SUM(C320:I320)</f>
        <v>1</v>
      </c>
      <c r="P320" s="65"/>
      <c r="Q320" s="11"/>
      <c r="R320" s="11"/>
      <c r="T320" s="74">
        <f>SUM(C320)</f>
        <v>1</v>
      </c>
      <c r="X320" s="100"/>
      <c r="Y320" s="72"/>
      <c r="Z320" s="75">
        <f>SUM(I320)</f>
        <v>0</v>
      </c>
      <c r="AA320" s="69"/>
      <c r="AB320" s="69"/>
      <c r="AC320" s="70"/>
      <c r="AD320" s="73"/>
      <c r="AE320" s="27"/>
      <c r="AF320" s="74">
        <f>SUM(O320)</f>
        <v>1</v>
      </c>
      <c r="AG320" s="15"/>
      <c r="AH320" s="15"/>
      <c r="AI320" s="28"/>
    </row>
    <row r="321" spans="1:47" ht="15" customHeight="1">
      <c r="A321" s="97">
        <v>3</v>
      </c>
      <c r="B321" s="5" t="s">
        <v>314</v>
      </c>
      <c r="C321" s="62">
        <v>0.25</v>
      </c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>
        <f>SUM(C321:I321)</f>
        <v>0.25</v>
      </c>
      <c r="P321" s="65"/>
      <c r="Q321" s="11"/>
      <c r="R321" s="11"/>
      <c r="U321" s="78">
        <f>SUM(C321)</f>
        <v>0.25</v>
      </c>
      <c r="X321" s="100"/>
      <c r="Y321" s="72"/>
      <c r="Z321" s="69"/>
      <c r="AA321" s="79">
        <f>SUM(I321)</f>
        <v>0</v>
      </c>
      <c r="AB321" s="69"/>
      <c r="AC321" s="70"/>
      <c r="AD321" s="73"/>
      <c r="AE321" s="27"/>
      <c r="AF321" s="15"/>
      <c r="AG321" s="78">
        <f>SUM(O321)</f>
        <v>0.25</v>
      </c>
      <c r="AH321" s="15"/>
      <c r="AI321" s="28"/>
    </row>
    <row r="322" spans="1:47" s="11" customFormat="1" ht="15" customHeight="1">
      <c r="A322" s="297"/>
      <c r="B322" s="298" t="s">
        <v>79</v>
      </c>
      <c r="C322" s="62">
        <f>SUM(C319:C321)</f>
        <v>2.25</v>
      </c>
      <c r="D322" s="62">
        <f t="shared" ref="D322:O322" si="63">SUM(D319:D321)</f>
        <v>0</v>
      </c>
      <c r="E322" s="62">
        <f t="shared" si="63"/>
        <v>0</v>
      </c>
      <c r="F322" s="62">
        <f t="shared" si="63"/>
        <v>0</v>
      </c>
      <c r="G322" s="62">
        <f t="shared" si="63"/>
        <v>0</v>
      </c>
      <c r="H322" s="62">
        <f t="shared" si="63"/>
        <v>0</v>
      </c>
      <c r="I322" s="62">
        <f t="shared" si="63"/>
        <v>0</v>
      </c>
      <c r="J322" s="62">
        <f t="shared" si="63"/>
        <v>0</v>
      </c>
      <c r="K322" s="62">
        <f t="shared" si="63"/>
        <v>0</v>
      </c>
      <c r="L322" s="62">
        <f t="shared" si="63"/>
        <v>0</v>
      </c>
      <c r="M322" s="62">
        <f t="shared" si="63"/>
        <v>0</v>
      </c>
      <c r="N322" s="62">
        <f t="shared" si="63"/>
        <v>0</v>
      </c>
      <c r="O322" s="62">
        <f t="shared" si="63"/>
        <v>2.25</v>
      </c>
      <c r="P322" s="299"/>
      <c r="Q322" s="300"/>
      <c r="R322" s="300"/>
      <c r="S322" s="27"/>
      <c r="T322" s="15"/>
      <c r="U322" s="15"/>
      <c r="V322" s="15"/>
      <c r="W322" s="28">
        <f>SUM(S319:V324)</f>
        <v>2.25</v>
      </c>
      <c r="X322" s="100"/>
      <c r="Y322" s="72"/>
      <c r="Z322" s="69"/>
      <c r="AA322" s="69"/>
      <c r="AB322" s="69"/>
      <c r="AC322" s="70">
        <f>SUM(Y319:AB324)</f>
        <v>0</v>
      </c>
      <c r="AD322" s="73"/>
      <c r="AE322" s="27"/>
      <c r="AF322" s="15"/>
      <c r="AG322" s="15"/>
      <c r="AH322" s="15"/>
      <c r="AI322" s="28">
        <f>SUM(AE319:AH324)</f>
        <v>2.25</v>
      </c>
      <c r="AJ322" s="101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</row>
    <row r="323" spans="1:47" s="11" customFormat="1" ht="15" customHeight="1">
      <c r="A323" s="97"/>
      <c r="B323" s="164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65"/>
      <c r="S323" s="27"/>
      <c r="T323" s="15"/>
      <c r="U323" s="15"/>
      <c r="V323" s="15"/>
      <c r="W323" s="28"/>
      <c r="X323" s="100"/>
      <c r="Y323" s="72"/>
      <c r="Z323" s="69"/>
      <c r="AA323" s="69"/>
      <c r="AB323" s="69"/>
      <c r="AC323" s="70"/>
      <c r="AD323" s="73"/>
      <c r="AE323" s="27"/>
      <c r="AF323" s="15"/>
      <c r="AG323" s="15"/>
      <c r="AH323" s="15"/>
      <c r="AI323" s="28"/>
      <c r="AJ323" s="101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</row>
    <row r="324" spans="1:47" s="11" customFormat="1" ht="15" customHeight="1">
      <c r="A324" s="301" t="s">
        <v>315</v>
      </c>
      <c r="B324" s="302"/>
      <c r="C324" s="302"/>
      <c r="D324" s="302"/>
      <c r="E324" s="302"/>
      <c r="F324" s="302"/>
      <c r="G324" s="302"/>
      <c r="H324" s="302"/>
      <c r="I324" s="302"/>
      <c r="J324" s="302"/>
      <c r="K324" s="302"/>
      <c r="L324" s="302"/>
      <c r="M324" s="302"/>
      <c r="N324" s="302"/>
      <c r="O324" s="302"/>
      <c r="P324" s="303"/>
      <c r="Q324" s="304"/>
      <c r="R324" s="304"/>
      <c r="S324" s="86"/>
      <c r="T324" s="87"/>
      <c r="U324" s="87"/>
      <c r="V324" s="87"/>
      <c r="W324" s="88"/>
      <c r="X324" s="100"/>
      <c r="Y324" s="89"/>
      <c r="Z324" s="90"/>
      <c r="AA324" s="90"/>
      <c r="AB324" s="90"/>
      <c r="AC324" s="91"/>
      <c r="AD324" s="92"/>
      <c r="AE324" s="86"/>
      <c r="AF324" s="87"/>
      <c r="AG324" s="87"/>
      <c r="AH324" s="87"/>
      <c r="AI324" s="88"/>
      <c r="AJ324" s="101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</row>
    <row r="325" spans="1:47" s="300" customFormat="1" ht="15" customHeight="1">
      <c r="A325" s="159">
        <v>1</v>
      </c>
      <c r="B325" s="120" t="s">
        <v>316</v>
      </c>
      <c r="C325" s="94">
        <v>1</v>
      </c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62">
        <f t="shared" ref="O325:O385" si="64">SUM(C325:I325)</f>
        <v>1</v>
      </c>
      <c r="P325" s="106"/>
      <c r="Q325" s="11"/>
      <c r="R325" s="11"/>
      <c r="S325" s="66">
        <f>SUM(C325)</f>
        <v>1</v>
      </c>
      <c r="T325" s="15"/>
      <c r="U325" s="15"/>
      <c r="V325" s="15"/>
      <c r="W325" s="28"/>
      <c r="X325" s="100"/>
      <c r="Y325" s="68">
        <f>SUM(I325)</f>
        <v>0</v>
      </c>
      <c r="Z325" s="69"/>
      <c r="AA325" s="69"/>
      <c r="AB325" s="69"/>
      <c r="AC325" s="70"/>
      <c r="AD325" s="71"/>
      <c r="AE325" s="66">
        <f>SUM(O325)</f>
        <v>1</v>
      </c>
      <c r="AF325" s="15"/>
      <c r="AG325" s="15"/>
      <c r="AH325" s="15"/>
      <c r="AI325" s="28"/>
      <c r="AJ325" s="101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</row>
    <row r="326" spans="1:47" s="11" customFormat="1" ht="15" customHeight="1">
      <c r="A326" s="97">
        <v>2</v>
      </c>
      <c r="B326" s="5" t="s">
        <v>317</v>
      </c>
      <c r="C326" s="61">
        <v>1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2">
        <f t="shared" si="64"/>
        <v>1</v>
      </c>
      <c r="P326" s="65"/>
      <c r="S326" s="27"/>
      <c r="T326" s="74">
        <f>SUM(C326)</f>
        <v>1</v>
      </c>
      <c r="U326" s="15"/>
      <c r="V326" s="15"/>
      <c r="W326" s="28"/>
      <c r="X326" s="100"/>
      <c r="Y326" s="72"/>
      <c r="Z326" s="75">
        <f>SUM(I326)</f>
        <v>0</v>
      </c>
      <c r="AA326" s="69"/>
      <c r="AB326" s="69"/>
      <c r="AC326" s="70"/>
      <c r="AD326" s="73"/>
      <c r="AE326" s="27"/>
      <c r="AF326" s="74">
        <f>SUM(O326)</f>
        <v>1</v>
      </c>
      <c r="AG326" s="15"/>
      <c r="AH326" s="15"/>
      <c r="AI326" s="28"/>
      <c r="AJ326" s="101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</row>
    <row r="327" spans="1:47" s="11" customFormat="1" ht="15" customHeight="1">
      <c r="A327" s="97">
        <v>3</v>
      </c>
      <c r="B327" s="5" t="s">
        <v>318</v>
      </c>
      <c r="C327" s="62">
        <v>0.25</v>
      </c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>
        <f t="shared" si="64"/>
        <v>0.25</v>
      </c>
      <c r="P327" s="65"/>
      <c r="S327" s="27"/>
      <c r="T327" s="15"/>
      <c r="U327" s="78">
        <f>SUM(C327)</f>
        <v>0.25</v>
      </c>
      <c r="V327" s="15"/>
      <c r="W327" s="28"/>
      <c r="X327" s="100"/>
      <c r="Y327" s="72"/>
      <c r="Z327" s="69"/>
      <c r="AA327" s="79">
        <f>SUM(I327)</f>
        <v>0</v>
      </c>
      <c r="AB327" s="69"/>
      <c r="AC327" s="70"/>
      <c r="AD327" s="73"/>
      <c r="AE327" s="27"/>
      <c r="AF327" s="15"/>
      <c r="AG327" s="78">
        <f>SUM(O327)</f>
        <v>0.25</v>
      </c>
      <c r="AH327" s="15"/>
      <c r="AI327" s="28"/>
      <c r="AJ327" s="101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</row>
    <row r="328" spans="1:47" s="11" customFormat="1" ht="15" customHeight="1">
      <c r="A328" s="97"/>
      <c r="B328" s="5" t="s">
        <v>79</v>
      </c>
      <c r="C328" s="62">
        <f>SUM(C325:C327)</f>
        <v>2.25</v>
      </c>
      <c r="D328" s="62">
        <f t="shared" ref="D328:O328" si="65">SUM(D325:D327)</f>
        <v>0</v>
      </c>
      <c r="E328" s="62">
        <f t="shared" si="65"/>
        <v>0</v>
      </c>
      <c r="F328" s="62">
        <f t="shared" si="65"/>
        <v>0</v>
      </c>
      <c r="G328" s="62">
        <f t="shared" si="65"/>
        <v>0</v>
      </c>
      <c r="H328" s="62">
        <f t="shared" si="65"/>
        <v>0</v>
      </c>
      <c r="I328" s="62">
        <f t="shared" si="65"/>
        <v>0</v>
      </c>
      <c r="J328" s="62">
        <f t="shared" si="65"/>
        <v>0</v>
      </c>
      <c r="K328" s="62">
        <f t="shared" si="65"/>
        <v>0</v>
      </c>
      <c r="L328" s="62">
        <f t="shared" si="65"/>
        <v>0</v>
      </c>
      <c r="M328" s="62">
        <f t="shared" si="65"/>
        <v>0</v>
      </c>
      <c r="N328" s="62">
        <f t="shared" si="65"/>
        <v>0</v>
      </c>
      <c r="O328" s="62">
        <f t="shared" si="65"/>
        <v>2.25</v>
      </c>
      <c r="P328" s="65"/>
      <c r="S328" s="27"/>
      <c r="T328" s="15"/>
      <c r="U328" s="15"/>
      <c r="V328" s="15"/>
      <c r="W328" s="28">
        <f>SUM(S325:V329)</f>
        <v>2.25</v>
      </c>
      <c r="X328" s="100"/>
      <c r="Y328" s="72"/>
      <c r="Z328" s="69"/>
      <c r="AA328" s="69"/>
      <c r="AB328" s="69"/>
      <c r="AC328" s="70">
        <f>SUM(Y325:AB329)</f>
        <v>0</v>
      </c>
      <c r="AD328" s="73"/>
      <c r="AE328" s="27"/>
      <c r="AF328" s="15"/>
      <c r="AG328" s="15"/>
      <c r="AH328" s="15"/>
      <c r="AI328" s="28">
        <f>SUM(AE325:AH329)</f>
        <v>2.25</v>
      </c>
      <c r="AJ328" s="101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</row>
    <row r="329" spans="1:47" s="11" customFormat="1" ht="15" customHeight="1">
      <c r="A329" s="60"/>
      <c r="B329" s="164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63"/>
      <c r="Q329" s="13"/>
      <c r="R329" s="13"/>
      <c r="S329" s="27"/>
      <c r="T329" s="15"/>
      <c r="U329" s="15"/>
      <c r="V329" s="15"/>
      <c r="W329" s="28"/>
      <c r="X329" s="17"/>
      <c r="Y329" s="72"/>
      <c r="Z329" s="69"/>
      <c r="AA329" s="69"/>
      <c r="AB329" s="69"/>
      <c r="AC329" s="70"/>
      <c r="AD329" s="73"/>
      <c r="AE329" s="27"/>
      <c r="AF329" s="15"/>
      <c r="AG329" s="15"/>
      <c r="AH329" s="15"/>
      <c r="AI329" s="28"/>
      <c r="AJ329" s="101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</row>
    <row r="330" spans="1:47" s="11" customFormat="1" ht="15" customHeight="1">
      <c r="A330" s="82" t="s">
        <v>319</v>
      </c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4"/>
      <c r="Q330" s="85"/>
      <c r="R330" s="85"/>
      <c r="S330" s="86"/>
      <c r="T330" s="87"/>
      <c r="U330" s="87"/>
      <c r="V330" s="87"/>
      <c r="W330" s="88"/>
      <c r="X330" s="17"/>
      <c r="Y330" s="89"/>
      <c r="Z330" s="90"/>
      <c r="AA330" s="90"/>
      <c r="AB330" s="90"/>
      <c r="AC330" s="91"/>
      <c r="AD330" s="92"/>
      <c r="AE330" s="86"/>
      <c r="AF330" s="87"/>
      <c r="AG330" s="87"/>
      <c r="AH330" s="87"/>
      <c r="AI330" s="88"/>
      <c r="AJ330" s="101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</row>
    <row r="331" spans="1:47" s="11" customFormat="1" ht="15" customHeight="1">
      <c r="A331" s="93">
        <v>1</v>
      </c>
      <c r="B331" s="3" t="s">
        <v>155</v>
      </c>
      <c r="C331" s="94">
        <f>1</f>
        <v>1</v>
      </c>
      <c r="D331" s="94"/>
      <c r="E331" s="94"/>
      <c r="F331" s="94"/>
      <c r="G331" s="94"/>
      <c r="H331" s="94"/>
      <c r="I331" s="94">
        <v>-0.5</v>
      </c>
      <c r="J331" s="94"/>
      <c r="K331" s="94"/>
      <c r="L331" s="94"/>
      <c r="M331" s="94"/>
      <c r="N331" s="94"/>
      <c r="O331" s="62">
        <f t="shared" si="64"/>
        <v>0.5</v>
      </c>
      <c r="P331" s="65" t="s">
        <v>137</v>
      </c>
      <c r="Q331" s="305"/>
      <c r="R331" s="305"/>
      <c r="S331" s="66">
        <f>SUM(C331)</f>
        <v>1</v>
      </c>
      <c r="T331" s="15"/>
      <c r="U331" s="15"/>
      <c r="V331" s="15"/>
      <c r="W331" s="28"/>
      <c r="X331" s="17"/>
      <c r="Y331" s="68">
        <f>SUM(I331)</f>
        <v>-0.5</v>
      </c>
      <c r="Z331" s="69"/>
      <c r="AA331" s="69"/>
      <c r="AB331" s="69"/>
      <c r="AC331" s="70"/>
      <c r="AD331" s="71"/>
      <c r="AE331" s="66">
        <f>SUM(O331)</f>
        <v>0.5</v>
      </c>
      <c r="AF331" s="15"/>
      <c r="AG331" s="15"/>
      <c r="AH331" s="15"/>
      <c r="AI331" s="28"/>
      <c r="AJ331" s="101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</row>
    <row r="332" spans="1:47" ht="15" customHeight="1">
      <c r="A332" s="97">
        <v>2</v>
      </c>
      <c r="B332" s="5" t="s">
        <v>320</v>
      </c>
      <c r="C332" s="61">
        <v>1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2">
        <f t="shared" si="64"/>
        <v>1</v>
      </c>
      <c r="P332" s="65"/>
      <c r="Q332" s="11"/>
      <c r="R332" s="11"/>
      <c r="T332" s="74">
        <f>SUM(C332)</f>
        <v>1</v>
      </c>
      <c r="X332" s="100"/>
      <c r="Y332" s="72"/>
      <c r="Z332" s="75">
        <f>SUM(I332)</f>
        <v>0</v>
      </c>
      <c r="AA332" s="69"/>
      <c r="AB332" s="69"/>
      <c r="AC332" s="70"/>
      <c r="AD332" s="73"/>
      <c r="AE332" s="27"/>
      <c r="AF332" s="74">
        <f>SUM(O332)</f>
        <v>1</v>
      </c>
      <c r="AG332" s="15"/>
      <c r="AH332" s="15"/>
      <c r="AI332" s="28"/>
    </row>
    <row r="333" spans="1:47" ht="15" customHeight="1">
      <c r="A333" s="60">
        <v>3</v>
      </c>
      <c r="B333" s="4" t="s">
        <v>321</v>
      </c>
      <c r="C333" s="61">
        <v>0.5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2">
        <f t="shared" si="64"/>
        <v>0.5</v>
      </c>
      <c r="P333" s="63"/>
      <c r="Q333" s="13"/>
      <c r="R333" s="13"/>
      <c r="U333" s="74">
        <f>SUM(C333)</f>
        <v>0.5</v>
      </c>
      <c r="Y333" s="72"/>
      <c r="Z333" s="69"/>
      <c r="AA333" s="75">
        <f>SUM(I333)</f>
        <v>0</v>
      </c>
      <c r="AB333" s="69"/>
      <c r="AC333" s="70"/>
      <c r="AD333" s="73"/>
      <c r="AE333" s="27"/>
      <c r="AF333" s="15"/>
      <c r="AG333" s="74">
        <f>SUM(O333)</f>
        <v>0.5</v>
      </c>
      <c r="AH333" s="15"/>
      <c r="AI333" s="28"/>
    </row>
    <row r="334" spans="1:47" ht="15" customHeight="1">
      <c r="A334" s="118"/>
      <c r="B334" s="6" t="s">
        <v>79</v>
      </c>
      <c r="C334" s="61">
        <f>SUM(C331:C333)</f>
        <v>2.5</v>
      </c>
      <c r="D334" s="61">
        <f t="shared" ref="D334:O334" si="66">SUM(D331:D333)</f>
        <v>0</v>
      </c>
      <c r="E334" s="61">
        <f t="shared" si="66"/>
        <v>0</v>
      </c>
      <c r="F334" s="61">
        <f t="shared" si="66"/>
        <v>0</v>
      </c>
      <c r="G334" s="61">
        <f t="shared" si="66"/>
        <v>0</v>
      </c>
      <c r="H334" s="61">
        <f t="shared" si="66"/>
        <v>0</v>
      </c>
      <c r="I334" s="61">
        <f t="shared" si="66"/>
        <v>-0.5</v>
      </c>
      <c r="J334" s="61">
        <f t="shared" si="66"/>
        <v>0</v>
      </c>
      <c r="K334" s="61">
        <f t="shared" si="66"/>
        <v>0</v>
      </c>
      <c r="L334" s="61">
        <f t="shared" si="66"/>
        <v>0</v>
      </c>
      <c r="M334" s="61">
        <f t="shared" si="66"/>
        <v>0</v>
      </c>
      <c r="N334" s="61">
        <f t="shared" si="66"/>
        <v>0</v>
      </c>
      <c r="O334" s="61">
        <f t="shared" si="66"/>
        <v>2</v>
      </c>
      <c r="P334" s="76"/>
      <c r="Q334" s="18"/>
      <c r="R334" s="18"/>
      <c r="W334" s="28">
        <f>SUM(S331:V335)</f>
        <v>2.5</v>
      </c>
      <c r="Y334" s="72"/>
      <c r="Z334" s="69"/>
      <c r="AA334" s="69"/>
      <c r="AB334" s="69"/>
      <c r="AC334" s="70">
        <f>SUM(Y331:AB335)</f>
        <v>-0.5</v>
      </c>
      <c r="AD334" s="73"/>
      <c r="AE334" s="27"/>
      <c r="AF334" s="15"/>
      <c r="AG334" s="15"/>
      <c r="AH334" s="15"/>
      <c r="AI334" s="28">
        <f>SUM(AE331:AH335)</f>
        <v>2</v>
      </c>
    </row>
    <row r="335" spans="1:47" s="11" customFormat="1" ht="15" customHeight="1">
      <c r="A335" s="60"/>
      <c r="B335" s="1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63"/>
      <c r="Q335" s="13"/>
      <c r="R335" s="13"/>
      <c r="S335" s="27"/>
      <c r="T335" s="15"/>
      <c r="U335" s="15"/>
      <c r="V335" s="15"/>
      <c r="W335" s="28"/>
      <c r="X335" s="17"/>
      <c r="Y335" s="72"/>
      <c r="Z335" s="69"/>
      <c r="AA335" s="69"/>
      <c r="AB335" s="69"/>
      <c r="AC335" s="70"/>
      <c r="AD335" s="73"/>
      <c r="AE335" s="27"/>
      <c r="AF335" s="15"/>
      <c r="AG335" s="15"/>
      <c r="AH335" s="15"/>
      <c r="AI335" s="28"/>
      <c r="AJ335" s="101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</row>
    <row r="336" spans="1:47" ht="15" customHeight="1">
      <c r="A336" s="82" t="s">
        <v>322</v>
      </c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4"/>
      <c r="Q336" s="85"/>
      <c r="R336" s="85"/>
      <c r="S336" s="86"/>
      <c r="T336" s="87"/>
      <c r="U336" s="87"/>
      <c r="V336" s="87"/>
      <c r="W336" s="88"/>
      <c r="Y336" s="89"/>
      <c r="Z336" s="90"/>
      <c r="AA336" s="90"/>
      <c r="AB336" s="90"/>
      <c r="AC336" s="91"/>
      <c r="AD336" s="92"/>
      <c r="AE336" s="86"/>
      <c r="AF336" s="87"/>
      <c r="AG336" s="87"/>
      <c r="AH336" s="87"/>
      <c r="AI336" s="88"/>
    </row>
    <row r="337" spans="1:47" s="196" customFormat="1" ht="15" customHeight="1">
      <c r="A337" s="93">
        <v>1</v>
      </c>
      <c r="B337" s="3" t="s">
        <v>323</v>
      </c>
      <c r="C337" s="94">
        <v>0.5</v>
      </c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62">
        <f t="shared" si="64"/>
        <v>0.5</v>
      </c>
      <c r="P337" s="95"/>
      <c r="Q337" s="13"/>
      <c r="R337" s="13"/>
      <c r="S337" s="66">
        <f>SUM(C337)</f>
        <v>0.5</v>
      </c>
      <c r="T337" s="15"/>
      <c r="U337" s="15"/>
      <c r="V337" s="15"/>
      <c r="W337" s="28"/>
      <c r="X337" s="17"/>
      <c r="Y337" s="68">
        <f>SUM(I337)</f>
        <v>0</v>
      </c>
      <c r="Z337" s="69"/>
      <c r="AA337" s="69"/>
      <c r="AB337" s="69"/>
      <c r="AC337" s="70"/>
      <c r="AD337" s="71"/>
      <c r="AE337" s="66">
        <f>SUM(O337)</f>
        <v>0.5</v>
      </c>
      <c r="AF337" s="15"/>
      <c r="AG337" s="15"/>
      <c r="AH337" s="15"/>
      <c r="AI337" s="28"/>
      <c r="AJ337" s="25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</row>
    <row r="338" spans="1:47" ht="15" customHeight="1">
      <c r="A338" s="60">
        <v>2</v>
      </c>
      <c r="B338" s="4" t="s">
        <v>324</v>
      </c>
      <c r="C338" s="61">
        <v>0.5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2">
        <f t="shared" si="64"/>
        <v>0.5</v>
      </c>
      <c r="P338" s="63"/>
      <c r="Q338" s="13"/>
      <c r="R338" s="13"/>
      <c r="T338" s="74">
        <f>SUM(C338)</f>
        <v>0.5</v>
      </c>
      <c r="Y338" s="72"/>
      <c r="Z338" s="75">
        <f>SUM(I338)</f>
        <v>0</v>
      </c>
      <c r="AA338" s="69"/>
      <c r="AB338" s="69"/>
      <c r="AC338" s="70"/>
      <c r="AD338" s="73"/>
      <c r="AE338" s="27"/>
      <c r="AF338" s="74">
        <f>SUM(O338)</f>
        <v>0.5</v>
      </c>
      <c r="AG338" s="15"/>
      <c r="AH338" s="15"/>
      <c r="AI338" s="28"/>
    </row>
    <row r="339" spans="1:47" ht="15" customHeight="1">
      <c r="A339" s="118"/>
      <c r="B339" s="6" t="s">
        <v>79</v>
      </c>
      <c r="C339" s="61">
        <f>SUM(C337:C338)</f>
        <v>1</v>
      </c>
      <c r="D339" s="61">
        <f t="shared" ref="D339:O339" si="67">SUM(D337:D338)</f>
        <v>0</v>
      </c>
      <c r="E339" s="61">
        <f t="shared" si="67"/>
        <v>0</v>
      </c>
      <c r="F339" s="61">
        <f t="shared" si="67"/>
        <v>0</v>
      </c>
      <c r="G339" s="61">
        <f t="shared" si="67"/>
        <v>0</v>
      </c>
      <c r="H339" s="61">
        <f t="shared" si="67"/>
        <v>0</v>
      </c>
      <c r="I339" s="61">
        <f t="shared" si="67"/>
        <v>0</v>
      </c>
      <c r="J339" s="61">
        <f t="shared" si="67"/>
        <v>0</v>
      </c>
      <c r="K339" s="61">
        <f t="shared" si="67"/>
        <v>0</v>
      </c>
      <c r="L339" s="61">
        <f t="shared" si="67"/>
        <v>0</v>
      </c>
      <c r="M339" s="61">
        <f t="shared" si="67"/>
        <v>0</v>
      </c>
      <c r="N339" s="61">
        <f t="shared" si="67"/>
        <v>0</v>
      </c>
      <c r="O339" s="61">
        <f t="shared" si="67"/>
        <v>1</v>
      </c>
      <c r="P339" s="76"/>
      <c r="Q339" s="18"/>
      <c r="R339" s="18"/>
      <c r="W339" s="28">
        <f>SUM(S337:V340)</f>
        <v>1</v>
      </c>
      <c r="Y339" s="72"/>
      <c r="Z339" s="69"/>
      <c r="AA339" s="69"/>
      <c r="AB339" s="69"/>
      <c r="AC339" s="70">
        <f>SUM(Y337:AB340)</f>
        <v>0</v>
      </c>
      <c r="AD339" s="73"/>
      <c r="AE339" s="27"/>
      <c r="AF339" s="15"/>
      <c r="AG339" s="15"/>
      <c r="AH339" s="15"/>
      <c r="AI339" s="28">
        <f>SUM(AE337:AH340)</f>
        <v>1</v>
      </c>
    </row>
    <row r="340" spans="1:47" s="18" customFormat="1" ht="15" customHeight="1">
      <c r="A340" s="60"/>
      <c r="B340" s="164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63"/>
      <c r="Q340" s="13"/>
      <c r="R340" s="13"/>
      <c r="S340" s="27"/>
      <c r="T340" s="15"/>
      <c r="U340" s="15"/>
      <c r="V340" s="15"/>
      <c r="W340" s="28"/>
      <c r="X340" s="17"/>
      <c r="Y340" s="72"/>
      <c r="Z340" s="69"/>
      <c r="AA340" s="69"/>
      <c r="AB340" s="69"/>
      <c r="AC340" s="70"/>
      <c r="AD340" s="73"/>
      <c r="AE340" s="27"/>
      <c r="AF340" s="15"/>
      <c r="AG340" s="15"/>
      <c r="AH340" s="15"/>
      <c r="AI340" s="28"/>
      <c r="AJ340" s="25"/>
    </row>
    <row r="341" spans="1:47" ht="15" customHeight="1">
      <c r="A341" s="82" t="s">
        <v>325</v>
      </c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4"/>
      <c r="Q341" s="85"/>
      <c r="R341" s="85"/>
      <c r="S341" s="86"/>
      <c r="T341" s="87"/>
      <c r="U341" s="87"/>
      <c r="V341" s="87"/>
      <c r="W341" s="88"/>
      <c r="Y341" s="89"/>
      <c r="Z341" s="90"/>
      <c r="AA341" s="90"/>
      <c r="AB341" s="90"/>
      <c r="AC341" s="91"/>
      <c r="AD341" s="92"/>
      <c r="AE341" s="86"/>
      <c r="AF341" s="87"/>
      <c r="AG341" s="87"/>
      <c r="AH341" s="87"/>
      <c r="AI341" s="88"/>
    </row>
    <row r="342" spans="1:47" s="196" customFormat="1" ht="15" customHeight="1">
      <c r="A342" s="93">
        <v>1</v>
      </c>
      <c r="B342" s="10" t="s">
        <v>326</v>
      </c>
      <c r="C342" s="94">
        <v>0.5</v>
      </c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62">
        <f t="shared" si="64"/>
        <v>0.5</v>
      </c>
      <c r="P342" s="95"/>
      <c r="Q342" s="13"/>
      <c r="R342" s="13"/>
      <c r="S342" s="66">
        <f>SUM(C342)</f>
        <v>0.5</v>
      </c>
      <c r="T342" s="15"/>
      <c r="U342" s="15"/>
      <c r="V342" s="15"/>
      <c r="W342" s="28"/>
      <c r="X342" s="17"/>
      <c r="Y342" s="68">
        <f>SUM(I342)</f>
        <v>0</v>
      </c>
      <c r="Z342" s="69"/>
      <c r="AA342" s="69"/>
      <c r="AB342" s="69"/>
      <c r="AC342" s="70"/>
      <c r="AD342" s="71"/>
      <c r="AE342" s="66">
        <f>SUM(O342)</f>
        <v>0.5</v>
      </c>
      <c r="AF342" s="15"/>
      <c r="AG342" s="15"/>
      <c r="AH342" s="15"/>
      <c r="AI342" s="28"/>
      <c r="AJ342" s="25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</row>
    <row r="343" spans="1:47" ht="15" customHeight="1">
      <c r="A343" s="60">
        <v>2</v>
      </c>
      <c r="B343" s="6" t="s">
        <v>327</v>
      </c>
      <c r="C343" s="61">
        <v>0.5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2">
        <f t="shared" si="64"/>
        <v>0.5</v>
      </c>
      <c r="P343" s="63"/>
      <c r="Q343" s="13"/>
      <c r="R343" s="13"/>
      <c r="T343" s="74">
        <f>SUM(C343)</f>
        <v>0.5</v>
      </c>
      <c r="Y343" s="72"/>
      <c r="Z343" s="75">
        <f>SUM(I343)</f>
        <v>0</v>
      </c>
      <c r="AA343" s="69"/>
      <c r="AB343" s="69"/>
      <c r="AC343" s="70"/>
      <c r="AD343" s="73"/>
      <c r="AE343" s="27"/>
      <c r="AF343" s="74">
        <f>SUM(O343)</f>
        <v>0.5</v>
      </c>
      <c r="AG343" s="15"/>
      <c r="AH343" s="15"/>
      <c r="AI343" s="28"/>
    </row>
    <row r="344" spans="1:47" ht="15" customHeight="1">
      <c r="A344" s="118"/>
      <c r="B344" s="6" t="s">
        <v>79</v>
      </c>
      <c r="C344" s="61">
        <f>SUM(C342:C343)</f>
        <v>1</v>
      </c>
      <c r="D344" s="61">
        <f t="shared" ref="D344:O344" si="68">SUM(D342:D343)</f>
        <v>0</v>
      </c>
      <c r="E344" s="61">
        <f t="shared" si="68"/>
        <v>0</v>
      </c>
      <c r="F344" s="61">
        <f t="shared" si="68"/>
        <v>0</v>
      </c>
      <c r="G344" s="61">
        <f t="shared" si="68"/>
        <v>0</v>
      </c>
      <c r="H344" s="61">
        <f t="shared" si="68"/>
        <v>0</v>
      </c>
      <c r="I344" s="61">
        <f t="shared" si="68"/>
        <v>0</v>
      </c>
      <c r="J344" s="61">
        <f t="shared" si="68"/>
        <v>0</v>
      </c>
      <c r="K344" s="61">
        <f t="shared" si="68"/>
        <v>0</v>
      </c>
      <c r="L344" s="61">
        <f t="shared" si="68"/>
        <v>0</v>
      </c>
      <c r="M344" s="61">
        <f t="shared" si="68"/>
        <v>0</v>
      </c>
      <c r="N344" s="61">
        <f t="shared" si="68"/>
        <v>0</v>
      </c>
      <c r="O344" s="61">
        <f t="shared" si="68"/>
        <v>1</v>
      </c>
      <c r="P344" s="76"/>
      <c r="Q344" s="18"/>
      <c r="R344" s="18"/>
      <c r="W344" s="28">
        <f>SUM(S342:T343)</f>
        <v>1</v>
      </c>
      <c r="Y344" s="72"/>
      <c r="Z344" s="69"/>
      <c r="AA344" s="69"/>
      <c r="AB344" s="69"/>
      <c r="AC344" s="70">
        <f>SUM(Y342:Z343)</f>
        <v>0</v>
      </c>
      <c r="AD344" s="73"/>
      <c r="AE344" s="27"/>
      <c r="AF344" s="15"/>
      <c r="AG344" s="15"/>
      <c r="AH344" s="15"/>
      <c r="AI344" s="28">
        <f>SUM(AE342:AF343)</f>
        <v>1</v>
      </c>
    </row>
    <row r="345" spans="1:47" s="18" customFormat="1" ht="15" customHeight="1">
      <c r="A345" s="60"/>
      <c r="B345" s="164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63"/>
      <c r="Q345" s="13"/>
      <c r="R345" s="13"/>
      <c r="S345" s="27"/>
      <c r="T345" s="15"/>
      <c r="U345" s="15"/>
      <c r="V345" s="15"/>
      <c r="W345" s="28"/>
      <c r="X345" s="17"/>
      <c r="Y345" s="72"/>
      <c r="Z345" s="69"/>
      <c r="AA345" s="69"/>
      <c r="AB345" s="69"/>
      <c r="AC345" s="70"/>
      <c r="AD345" s="73"/>
      <c r="AE345" s="27"/>
      <c r="AF345" s="15"/>
      <c r="AG345" s="15"/>
      <c r="AH345" s="15"/>
      <c r="AI345" s="28"/>
      <c r="AJ345" s="25"/>
    </row>
    <row r="346" spans="1:47" ht="15" customHeight="1">
      <c r="A346" s="82" t="s">
        <v>328</v>
      </c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4"/>
      <c r="Q346" s="85"/>
      <c r="R346" s="85"/>
      <c r="S346" s="86"/>
      <c r="T346" s="87"/>
      <c r="U346" s="87"/>
      <c r="V346" s="87"/>
      <c r="W346" s="88"/>
      <c r="Y346" s="89"/>
      <c r="Z346" s="90"/>
      <c r="AA346" s="90"/>
      <c r="AB346" s="90"/>
      <c r="AC346" s="91"/>
      <c r="AD346" s="92"/>
      <c r="AE346" s="86"/>
      <c r="AF346" s="87"/>
      <c r="AG346" s="87"/>
      <c r="AH346" s="87"/>
      <c r="AI346" s="88"/>
    </row>
    <row r="347" spans="1:47" s="196" customFormat="1" ht="15" customHeight="1">
      <c r="A347" s="93">
        <v>1</v>
      </c>
      <c r="B347" s="3" t="s">
        <v>329</v>
      </c>
      <c r="C347" s="94">
        <v>1</v>
      </c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62">
        <f t="shared" si="64"/>
        <v>1</v>
      </c>
      <c r="P347" s="306"/>
      <c r="Q347" s="103"/>
      <c r="R347" s="103"/>
      <c r="S347" s="66">
        <f>SUM(C347)</f>
        <v>1</v>
      </c>
      <c r="T347" s="15"/>
      <c r="U347" s="15"/>
      <c r="V347" s="15"/>
      <c r="W347" s="28"/>
      <c r="X347" s="17"/>
      <c r="Y347" s="68">
        <f>SUM(I347)</f>
        <v>0</v>
      </c>
      <c r="Z347" s="69"/>
      <c r="AA347" s="69"/>
      <c r="AB347" s="69"/>
      <c r="AC347" s="70"/>
      <c r="AD347" s="71"/>
      <c r="AE347" s="66">
        <f>SUM(O347)</f>
        <v>1</v>
      </c>
      <c r="AF347" s="15"/>
      <c r="AG347" s="15"/>
      <c r="AH347" s="15"/>
      <c r="AI347" s="28"/>
      <c r="AJ347" s="25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</row>
    <row r="348" spans="1:47" ht="15" customHeight="1">
      <c r="A348" s="60">
        <v>2</v>
      </c>
      <c r="B348" s="4" t="s">
        <v>330</v>
      </c>
      <c r="C348" s="61">
        <v>1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2">
        <f t="shared" si="64"/>
        <v>1</v>
      </c>
      <c r="P348" s="102"/>
      <c r="Q348" s="103"/>
      <c r="R348" s="103"/>
      <c r="T348" s="74">
        <f>SUM(C348)</f>
        <v>1</v>
      </c>
      <c r="Y348" s="72"/>
      <c r="Z348" s="75">
        <f>SUM(I348)</f>
        <v>0</v>
      </c>
      <c r="AA348" s="69"/>
      <c r="AB348" s="69"/>
      <c r="AC348" s="70"/>
      <c r="AD348" s="73"/>
      <c r="AE348" s="27"/>
      <c r="AF348" s="74">
        <f>SUM(O348)</f>
        <v>1</v>
      </c>
      <c r="AG348" s="15"/>
      <c r="AH348" s="15"/>
      <c r="AI348" s="28"/>
    </row>
    <row r="349" spans="1:47" ht="15" customHeight="1">
      <c r="A349" s="60">
        <v>3</v>
      </c>
      <c r="B349" s="4" t="s">
        <v>331</v>
      </c>
      <c r="C349" s="61">
        <v>0.5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2">
        <f t="shared" si="64"/>
        <v>0.5</v>
      </c>
      <c r="P349" s="102"/>
      <c r="Q349" s="103"/>
      <c r="R349" s="103"/>
      <c r="U349" s="74">
        <f>SUM(C349)</f>
        <v>0.5</v>
      </c>
      <c r="Y349" s="72"/>
      <c r="Z349" s="69"/>
      <c r="AA349" s="75">
        <f>SUM(I349)</f>
        <v>0</v>
      </c>
      <c r="AB349" s="69"/>
      <c r="AC349" s="70"/>
      <c r="AD349" s="73"/>
      <c r="AE349" s="27"/>
      <c r="AF349" s="15"/>
      <c r="AG349" s="74">
        <f>SUM(O349)</f>
        <v>0.5</v>
      </c>
      <c r="AH349" s="15"/>
      <c r="AI349" s="28"/>
    </row>
    <row r="350" spans="1:47" ht="15" customHeight="1">
      <c r="A350" s="118"/>
      <c r="B350" s="6" t="s">
        <v>219</v>
      </c>
      <c r="C350" s="61">
        <f>SUM(C347:C349)</f>
        <v>2.5</v>
      </c>
      <c r="D350" s="61">
        <f t="shared" ref="D350:O350" si="69">SUM(D347:D349)</f>
        <v>0</v>
      </c>
      <c r="E350" s="61">
        <f t="shared" si="69"/>
        <v>0</v>
      </c>
      <c r="F350" s="61">
        <f t="shared" si="69"/>
        <v>0</v>
      </c>
      <c r="G350" s="61">
        <f t="shared" si="69"/>
        <v>0</v>
      </c>
      <c r="H350" s="61">
        <f t="shared" si="69"/>
        <v>0</v>
      </c>
      <c r="I350" s="61">
        <f t="shared" si="69"/>
        <v>0</v>
      </c>
      <c r="J350" s="61">
        <f t="shared" si="69"/>
        <v>0</v>
      </c>
      <c r="K350" s="61">
        <f t="shared" si="69"/>
        <v>0</v>
      </c>
      <c r="L350" s="61">
        <f t="shared" si="69"/>
        <v>0</v>
      </c>
      <c r="M350" s="61">
        <f t="shared" si="69"/>
        <v>0</v>
      </c>
      <c r="N350" s="61">
        <f t="shared" si="69"/>
        <v>0</v>
      </c>
      <c r="O350" s="61">
        <f t="shared" si="69"/>
        <v>2.5</v>
      </c>
      <c r="P350" s="307"/>
      <c r="Q350" s="308"/>
      <c r="R350" s="308"/>
      <c r="W350" s="28">
        <f>SUM(S346:U349)</f>
        <v>2.5</v>
      </c>
      <c r="Y350" s="72"/>
      <c r="Z350" s="69"/>
      <c r="AA350" s="69"/>
      <c r="AB350" s="69"/>
      <c r="AC350" s="70">
        <f>SUM(Y346:AA349)</f>
        <v>0</v>
      </c>
      <c r="AD350" s="73"/>
      <c r="AE350" s="27"/>
      <c r="AF350" s="15"/>
      <c r="AG350" s="15"/>
      <c r="AH350" s="15"/>
      <c r="AI350" s="28">
        <f>SUM(AE346:AG349)</f>
        <v>2.5</v>
      </c>
    </row>
    <row r="351" spans="1:47" s="18" customFormat="1" ht="15" customHeight="1">
      <c r="A351" s="60"/>
      <c r="B351" s="164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63"/>
      <c r="Q351" s="13"/>
      <c r="R351" s="13"/>
      <c r="S351" s="27"/>
      <c r="T351" s="15"/>
      <c r="U351" s="15"/>
      <c r="V351" s="15"/>
      <c r="W351" s="28"/>
      <c r="X351" s="17"/>
      <c r="Y351" s="72"/>
      <c r="Z351" s="69"/>
      <c r="AA351" s="69"/>
      <c r="AB351" s="69"/>
      <c r="AC351" s="70"/>
      <c r="AD351" s="73"/>
      <c r="AE351" s="27"/>
      <c r="AF351" s="15"/>
      <c r="AG351" s="15"/>
      <c r="AH351" s="15"/>
      <c r="AI351" s="28"/>
      <c r="AJ351" s="25"/>
    </row>
    <row r="352" spans="1:47" ht="15" customHeight="1">
      <c r="A352" s="82" t="s">
        <v>332</v>
      </c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4"/>
      <c r="Q352" s="85"/>
      <c r="R352" s="85"/>
      <c r="S352" s="86"/>
      <c r="T352" s="87"/>
      <c r="U352" s="87"/>
      <c r="V352" s="87"/>
      <c r="W352" s="88"/>
      <c r="Y352" s="89"/>
      <c r="Z352" s="90"/>
      <c r="AA352" s="90"/>
      <c r="AB352" s="90"/>
      <c r="AC352" s="91"/>
      <c r="AD352" s="92"/>
      <c r="AE352" s="86"/>
      <c r="AF352" s="87"/>
      <c r="AG352" s="87"/>
      <c r="AH352" s="87"/>
      <c r="AI352" s="88"/>
    </row>
    <row r="353" spans="1:47" s="196" customFormat="1" ht="21" customHeight="1">
      <c r="A353" s="93">
        <v>1</v>
      </c>
      <c r="B353" s="3" t="s">
        <v>333</v>
      </c>
      <c r="C353" s="121">
        <f>1.5</f>
        <v>1.5</v>
      </c>
      <c r="D353" s="121"/>
      <c r="E353" s="121"/>
      <c r="F353" s="121"/>
      <c r="G353" s="121"/>
      <c r="H353" s="121"/>
      <c r="I353" s="121">
        <f>-0.25-0.25</f>
        <v>-0.5</v>
      </c>
      <c r="J353" s="121"/>
      <c r="K353" s="121"/>
      <c r="L353" s="121"/>
      <c r="M353" s="121"/>
      <c r="N353" s="121"/>
      <c r="O353" s="62">
        <f t="shared" si="64"/>
        <v>1</v>
      </c>
      <c r="P353" s="95" t="s">
        <v>334</v>
      </c>
      <c r="Q353" s="13"/>
      <c r="R353" s="13"/>
      <c r="S353" s="66">
        <f>SUM(C353)</f>
        <v>1.5</v>
      </c>
      <c r="T353" s="15"/>
      <c r="U353" s="15"/>
      <c r="V353" s="15"/>
      <c r="W353" s="28"/>
      <c r="X353" s="17"/>
      <c r="Y353" s="68">
        <f>SUM(I353)</f>
        <v>-0.5</v>
      </c>
      <c r="Z353" s="69"/>
      <c r="AA353" s="69"/>
      <c r="AB353" s="69"/>
      <c r="AC353" s="70"/>
      <c r="AD353" s="71"/>
      <c r="AE353" s="66">
        <f>SUM(O353)</f>
        <v>1</v>
      </c>
      <c r="AF353" s="15"/>
      <c r="AG353" s="15"/>
      <c r="AH353" s="15"/>
      <c r="AI353" s="28"/>
      <c r="AJ353" s="25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</row>
    <row r="354" spans="1:47" ht="15" customHeight="1">
      <c r="A354" s="60">
        <v>2</v>
      </c>
      <c r="B354" s="4" t="s">
        <v>335</v>
      </c>
      <c r="C354" s="61">
        <v>1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2">
        <f t="shared" si="64"/>
        <v>1</v>
      </c>
      <c r="P354" s="63"/>
      <c r="Q354" s="13"/>
      <c r="R354" s="13"/>
      <c r="T354" s="74">
        <f>SUM(C354)</f>
        <v>1</v>
      </c>
      <c r="Y354" s="72"/>
      <c r="Z354" s="75">
        <f>SUM(I354)</f>
        <v>0</v>
      </c>
      <c r="AA354" s="69"/>
      <c r="AB354" s="69"/>
      <c r="AC354" s="70"/>
      <c r="AD354" s="73"/>
      <c r="AE354" s="27"/>
      <c r="AF354" s="74">
        <f>SUM(O354)</f>
        <v>1</v>
      </c>
      <c r="AG354" s="15"/>
      <c r="AH354" s="15"/>
      <c r="AI354" s="28"/>
    </row>
    <row r="355" spans="1:47" ht="15" customHeight="1">
      <c r="A355" s="60">
        <v>3</v>
      </c>
      <c r="B355" s="4" t="s">
        <v>336</v>
      </c>
      <c r="C355" s="62">
        <f>0.5</f>
        <v>0.5</v>
      </c>
      <c r="D355" s="62"/>
      <c r="E355" s="62"/>
      <c r="F355" s="62"/>
      <c r="G355" s="62"/>
      <c r="H355" s="62"/>
      <c r="I355" s="62">
        <v>-0.25</v>
      </c>
      <c r="J355" s="62"/>
      <c r="K355" s="62"/>
      <c r="L355" s="62"/>
      <c r="M355" s="62"/>
      <c r="N355" s="62"/>
      <c r="O355" s="62">
        <f t="shared" si="64"/>
        <v>0.25</v>
      </c>
      <c r="P355" s="65" t="s">
        <v>310</v>
      </c>
      <c r="Q355" s="13"/>
      <c r="R355" s="13"/>
      <c r="U355" s="74">
        <f>SUM(C355)</f>
        <v>0.5</v>
      </c>
      <c r="Y355" s="72"/>
      <c r="Z355" s="69"/>
      <c r="AA355" s="75">
        <f>SUM(I355)</f>
        <v>-0.25</v>
      </c>
      <c r="AB355" s="69"/>
      <c r="AC355" s="70"/>
      <c r="AD355" s="73"/>
      <c r="AE355" s="27"/>
      <c r="AF355" s="15"/>
      <c r="AG355" s="74">
        <f>SUM(O355)</f>
        <v>0.25</v>
      </c>
      <c r="AH355" s="15"/>
      <c r="AI355" s="28"/>
    </row>
    <row r="356" spans="1:47" ht="15" customHeight="1">
      <c r="A356" s="118"/>
      <c r="B356" s="6" t="s">
        <v>219</v>
      </c>
      <c r="C356" s="62">
        <f>SUM(C353:C355)</f>
        <v>3</v>
      </c>
      <c r="D356" s="62">
        <f t="shared" ref="D356:O356" si="70">SUM(D353:D355)</f>
        <v>0</v>
      </c>
      <c r="E356" s="62">
        <f t="shared" si="70"/>
        <v>0</v>
      </c>
      <c r="F356" s="62">
        <f t="shared" si="70"/>
        <v>0</v>
      </c>
      <c r="G356" s="62">
        <f t="shared" si="70"/>
        <v>0</v>
      </c>
      <c r="H356" s="62">
        <f t="shared" si="70"/>
        <v>0</v>
      </c>
      <c r="I356" s="62">
        <f t="shared" si="70"/>
        <v>-0.75</v>
      </c>
      <c r="J356" s="62">
        <f t="shared" si="70"/>
        <v>0</v>
      </c>
      <c r="K356" s="62">
        <f t="shared" si="70"/>
        <v>0</v>
      </c>
      <c r="L356" s="62">
        <f t="shared" si="70"/>
        <v>0</v>
      </c>
      <c r="M356" s="62">
        <f t="shared" si="70"/>
        <v>0</v>
      </c>
      <c r="N356" s="62">
        <f t="shared" si="70"/>
        <v>0</v>
      </c>
      <c r="O356" s="62">
        <f t="shared" si="70"/>
        <v>2.25</v>
      </c>
      <c r="P356" s="76"/>
      <c r="Q356" s="18"/>
      <c r="R356" s="18"/>
      <c r="W356" s="28">
        <f>SUM(S353:U355)</f>
        <v>3</v>
      </c>
      <c r="Y356" s="72"/>
      <c r="Z356" s="69"/>
      <c r="AA356" s="69"/>
      <c r="AB356" s="69"/>
      <c r="AC356" s="70">
        <f>SUM(Y353:AA355)</f>
        <v>-0.75</v>
      </c>
      <c r="AD356" s="73"/>
      <c r="AE356" s="27"/>
      <c r="AF356" s="15"/>
      <c r="AG356" s="15"/>
      <c r="AH356" s="15"/>
      <c r="AI356" s="28">
        <f>SUM(AE353:AG355)</f>
        <v>2.25</v>
      </c>
    </row>
    <row r="357" spans="1:47" s="18" customFormat="1" ht="15" customHeight="1">
      <c r="A357" s="60"/>
      <c r="B357" s="164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63"/>
      <c r="Q357" s="13"/>
      <c r="R357" s="13"/>
      <c r="S357" s="27"/>
      <c r="T357" s="15"/>
      <c r="U357" s="15"/>
      <c r="V357" s="15"/>
      <c r="W357" s="28"/>
      <c r="X357" s="17"/>
      <c r="Y357" s="72"/>
      <c r="Z357" s="69"/>
      <c r="AA357" s="69"/>
      <c r="AB357" s="69"/>
      <c r="AC357" s="70"/>
      <c r="AD357" s="73"/>
      <c r="AE357" s="27"/>
      <c r="AF357" s="15"/>
      <c r="AG357" s="15"/>
      <c r="AH357" s="15"/>
      <c r="AI357" s="28"/>
      <c r="AJ357" s="25"/>
    </row>
    <row r="358" spans="1:47" ht="15" customHeight="1">
      <c r="A358" s="82" t="s">
        <v>337</v>
      </c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4"/>
      <c r="Q358" s="85"/>
      <c r="R358" s="85"/>
      <c r="S358" s="86"/>
      <c r="T358" s="87"/>
      <c r="U358" s="87"/>
      <c r="V358" s="87"/>
      <c r="W358" s="88"/>
      <c r="Y358" s="89"/>
      <c r="Z358" s="90"/>
      <c r="AA358" s="90"/>
      <c r="AB358" s="90"/>
      <c r="AC358" s="91"/>
      <c r="AD358" s="92"/>
      <c r="AE358" s="86"/>
      <c r="AF358" s="87"/>
      <c r="AG358" s="87"/>
      <c r="AH358" s="87"/>
      <c r="AI358" s="88"/>
    </row>
    <row r="359" spans="1:47" s="196" customFormat="1" ht="15" customHeight="1">
      <c r="A359" s="93">
        <v>1</v>
      </c>
      <c r="B359" s="3" t="s">
        <v>157</v>
      </c>
      <c r="C359" s="94">
        <v>1.5</v>
      </c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62">
        <f t="shared" si="64"/>
        <v>1.5</v>
      </c>
      <c r="P359" s="95"/>
      <c r="Q359" s="13"/>
      <c r="R359" s="13"/>
      <c r="S359" s="66">
        <f>SUM(C359)</f>
        <v>1.5</v>
      </c>
      <c r="T359" s="15"/>
      <c r="U359" s="15"/>
      <c r="V359" s="15"/>
      <c r="W359" s="28"/>
      <c r="X359" s="17"/>
      <c r="Y359" s="68">
        <f>SUM(I359)</f>
        <v>0</v>
      </c>
      <c r="Z359" s="69"/>
      <c r="AA359" s="69"/>
      <c r="AB359" s="69"/>
      <c r="AC359" s="70"/>
      <c r="AD359" s="71"/>
      <c r="AE359" s="66">
        <f>SUM(O359)</f>
        <v>1.5</v>
      </c>
      <c r="AF359" s="15"/>
      <c r="AG359" s="15"/>
      <c r="AH359" s="15"/>
      <c r="AI359" s="28"/>
      <c r="AJ359" s="25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</row>
    <row r="360" spans="1:47" ht="15" customHeight="1">
      <c r="A360" s="60">
        <v>2</v>
      </c>
      <c r="B360" s="4" t="s">
        <v>147</v>
      </c>
      <c r="C360" s="61">
        <v>1</v>
      </c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2">
        <f t="shared" si="64"/>
        <v>1</v>
      </c>
      <c r="P360" s="65"/>
      <c r="Q360" s="305"/>
      <c r="R360" s="305"/>
      <c r="T360" s="74">
        <f>SUM(C360)</f>
        <v>1</v>
      </c>
      <c r="Y360" s="72"/>
      <c r="Z360" s="75">
        <f>SUM(I360)</f>
        <v>0</v>
      </c>
      <c r="AA360" s="69"/>
      <c r="AB360" s="69"/>
      <c r="AC360" s="70"/>
      <c r="AD360" s="73"/>
      <c r="AE360" s="27"/>
      <c r="AF360" s="74">
        <f>SUM(O360)</f>
        <v>1</v>
      </c>
      <c r="AG360" s="15"/>
      <c r="AH360" s="15"/>
      <c r="AI360" s="28"/>
    </row>
    <row r="361" spans="1:47" ht="15" customHeight="1">
      <c r="A361" s="118"/>
      <c r="B361" s="6" t="s">
        <v>79</v>
      </c>
      <c r="C361" s="61">
        <f>SUM(C359:C360)</f>
        <v>2.5</v>
      </c>
      <c r="D361" s="61">
        <f t="shared" ref="D361:O361" si="71">SUM(D359:D360)</f>
        <v>0</v>
      </c>
      <c r="E361" s="61">
        <f t="shared" si="71"/>
        <v>0</v>
      </c>
      <c r="F361" s="61">
        <f t="shared" si="71"/>
        <v>0</v>
      </c>
      <c r="G361" s="61">
        <f t="shared" si="71"/>
        <v>0</v>
      </c>
      <c r="H361" s="61">
        <f t="shared" si="71"/>
        <v>0</v>
      </c>
      <c r="I361" s="61">
        <f t="shared" si="71"/>
        <v>0</v>
      </c>
      <c r="J361" s="61">
        <f t="shared" si="71"/>
        <v>0</v>
      </c>
      <c r="K361" s="61">
        <f t="shared" si="71"/>
        <v>0</v>
      </c>
      <c r="L361" s="61">
        <f t="shared" si="71"/>
        <v>0</v>
      </c>
      <c r="M361" s="61">
        <f t="shared" si="71"/>
        <v>0</v>
      </c>
      <c r="N361" s="61">
        <f t="shared" si="71"/>
        <v>0</v>
      </c>
      <c r="O361" s="61">
        <f t="shared" si="71"/>
        <v>2.5</v>
      </c>
      <c r="P361" s="76"/>
      <c r="Q361" s="18"/>
      <c r="R361" s="18"/>
      <c r="W361" s="28">
        <f>SUM(S359:T360)</f>
        <v>2.5</v>
      </c>
      <c r="Y361" s="72"/>
      <c r="Z361" s="69"/>
      <c r="AA361" s="69"/>
      <c r="AB361" s="69"/>
      <c r="AC361" s="70">
        <f>SUM(Y359:Z360)</f>
        <v>0</v>
      </c>
      <c r="AD361" s="73"/>
      <c r="AE361" s="27"/>
      <c r="AF361" s="15"/>
      <c r="AG361" s="15"/>
      <c r="AH361" s="15"/>
      <c r="AI361" s="28">
        <f>SUM(AE359:AF360)</f>
        <v>2.5</v>
      </c>
    </row>
    <row r="362" spans="1:47" s="18" customFormat="1" ht="15" customHeight="1">
      <c r="A362" s="60"/>
      <c r="B362" s="164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63"/>
      <c r="Q362" s="13"/>
      <c r="R362" s="13"/>
      <c r="S362" s="27"/>
      <c r="T362" s="15"/>
      <c r="U362" s="15"/>
      <c r="V362" s="15"/>
      <c r="W362" s="28"/>
      <c r="X362" s="17"/>
      <c r="Y362" s="72"/>
      <c r="Z362" s="69"/>
      <c r="AA362" s="69"/>
      <c r="AB362" s="69"/>
      <c r="AC362" s="70"/>
      <c r="AD362" s="73"/>
      <c r="AE362" s="27"/>
      <c r="AF362" s="15"/>
      <c r="AG362" s="15"/>
      <c r="AH362" s="15"/>
      <c r="AI362" s="28"/>
      <c r="AJ362" s="25"/>
    </row>
    <row r="363" spans="1:47" ht="15" customHeight="1">
      <c r="A363" s="82" t="s">
        <v>338</v>
      </c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4"/>
      <c r="Q363" s="85"/>
      <c r="R363" s="85"/>
      <c r="S363" s="86"/>
      <c r="T363" s="87"/>
      <c r="U363" s="87"/>
      <c r="V363" s="87"/>
      <c r="W363" s="88"/>
      <c r="Y363" s="89"/>
      <c r="Z363" s="90"/>
      <c r="AA363" s="90"/>
      <c r="AB363" s="90"/>
      <c r="AC363" s="91"/>
      <c r="AD363" s="92"/>
      <c r="AE363" s="86"/>
      <c r="AF363" s="87"/>
      <c r="AG363" s="87"/>
      <c r="AH363" s="87"/>
      <c r="AI363" s="88"/>
    </row>
    <row r="364" spans="1:47" s="196" customFormat="1" ht="15" customHeight="1">
      <c r="A364" s="93">
        <v>1</v>
      </c>
      <c r="B364" s="3" t="s">
        <v>159</v>
      </c>
      <c r="C364" s="94">
        <v>1</v>
      </c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62">
        <f t="shared" si="64"/>
        <v>1</v>
      </c>
      <c r="P364" s="95"/>
      <c r="Q364" s="13"/>
      <c r="R364" s="13"/>
      <c r="S364" s="66">
        <f>SUM(C364)</f>
        <v>1</v>
      </c>
      <c r="T364" s="15"/>
      <c r="U364" s="15"/>
      <c r="V364" s="15"/>
      <c r="W364" s="28"/>
      <c r="X364" s="17"/>
      <c r="Y364" s="68">
        <f>SUM(I364)</f>
        <v>0</v>
      </c>
      <c r="Z364" s="69"/>
      <c r="AA364" s="69"/>
      <c r="AB364" s="69"/>
      <c r="AC364" s="70"/>
      <c r="AD364" s="71"/>
      <c r="AE364" s="66">
        <f>SUM(O364)</f>
        <v>1</v>
      </c>
      <c r="AF364" s="15"/>
      <c r="AG364" s="15"/>
      <c r="AH364" s="15"/>
      <c r="AI364" s="28"/>
      <c r="AJ364" s="25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</row>
    <row r="365" spans="1:47" ht="15" customHeight="1">
      <c r="A365" s="97">
        <f>A364+1</f>
        <v>2</v>
      </c>
      <c r="B365" s="5" t="s">
        <v>160</v>
      </c>
      <c r="C365" s="61">
        <v>1</v>
      </c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2">
        <f t="shared" si="64"/>
        <v>1</v>
      </c>
      <c r="P365" s="65"/>
      <c r="Q365" s="77"/>
      <c r="R365" s="77"/>
      <c r="T365" s="74">
        <f>SUM(C365:C367)</f>
        <v>3</v>
      </c>
      <c r="Y365" s="72"/>
      <c r="Z365" s="75">
        <f>SUM(I365:I367)</f>
        <v>1</v>
      </c>
      <c r="AA365" s="69"/>
      <c r="AB365" s="69"/>
      <c r="AC365" s="70"/>
      <c r="AD365" s="73"/>
      <c r="AE365" s="27"/>
      <c r="AF365" s="74">
        <f>SUM(O365:O367)</f>
        <v>4</v>
      </c>
      <c r="AG365" s="15"/>
      <c r="AH365" s="15"/>
      <c r="AI365" s="28"/>
    </row>
    <row r="366" spans="1:47" ht="15" customHeight="1">
      <c r="A366" s="97">
        <f>A365+1</f>
        <v>3</v>
      </c>
      <c r="B366" s="5" t="s">
        <v>339</v>
      </c>
      <c r="C366" s="61">
        <v>1</v>
      </c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2">
        <f t="shared" si="64"/>
        <v>1</v>
      </c>
      <c r="P366" s="65"/>
      <c r="Q366" s="77"/>
      <c r="R366" s="77"/>
      <c r="T366" s="74"/>
      <c r="Y366" s="72"/>
      <c r="Z366" s="75"/>
      <c r="AA366" s="69"/>
      <c r="AB366" s="69"/>
      <c r="AC366" s="70"/>
      <c r="AD366" s="73"/>
      <c r="AE366" s="27"/>
      <c r="AF366" s="74"/>
      <c r="AG366" s="15"/>
      <c r="AH366" s="15"/>
      <c r="AI366" s="28"/>
    </row>
    <row r="367" spans="1:47" ht="15" customHeight="1">
      <c r="A367" s="97">
        <f>A366+1</f>
        <v>4</v>
      </c>
      <c r="B367" s="5" t="s">
        <v>340</v>
      </c>
      <c r="C367" s="61">
        <f>1</f>
        <v>1</v>
      </c>
      <c r="D367" s="61"/>
      <c r="E367" s="61"/>
      <c r="F367" s="61"/>
      <c r="G367" s="61"/>
      <c r="H367" s="61"/>
      <c r="I367" s="61">
        <v>1</v>
      </c>
      <c r="J367" s="61"/>
      <c r="K367" s="61"/>
      <c r="L367" s="61"/>
      <c r="M367" s="61"/>
      <c r="N367" s="61"/>
      <c r="O367" s="62">
        <f t="shared" si="64"/>
        <v>2</v>
      </c>
      <c r="P367" s="65" t="s">
        <v>341</v>
      </c>
      <c r="Q367" s="295"/>
      <c r="R367" s="295"/>
      <c r="T367" s="74"/>
      <c r="X367" s="149"/>
      <c r="Y367" s="72"/>
      <c r="Z367" s="75"/>
      <c r="AA367" s="69"/>
      <c r="AB367" s="69"/>
      <c r="AC367" s="70"/>
      <c r="AD367" s="73"/>
      <c r="AE367" s="27"/>
      <c r="AF367" s="74"/>
      <c r="AG367" s="15"/>
      <c r="AH367" s="15"/>
      <c r="AI367" s="28"/>
    </row>
    <row r="368" spans="1:47" ht="15" customHeight="1">
      <c r="A368" s="97">
        <f>A367+1</f>
        <v>5</v>
      </c>
      <c r="B368" s="4" t="s">
        <v>342</v>
      </c>
      <c r="C368" s="61">
        <v>0.5</v>
      </c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2">
        <f t="shared" si="64"/>
        <v>0.5</v>
      </c>
      <c r="P368" s="63"/>
      <c r="Q368" s="13"/>
      <c r="R368" s="13"/>
      <c r="U368" s="74">
        <f>SUM(C368)</f>
        <v>0.5</v>
      </c>
      <c r="Y368" s="72"/>
      <c r="Z368" s="69"/>
      <c r="AA368" s="75">
        <f>SUM(I368)</f>
        <v>0</v>
      </c>
      <c r="AB368" s="69"/>
      <c r="AC368" s="70"/>
      <c r="AD368" s="73"/>
      <c r="AE368" s="27"/>
      <c r="AF368" s="15"/>
      <c r="AG368" s="74">
        <f>SUM(O368)</f>
        <v>0.5</v>
      </c>
      <c r="AH368" s="15"/>
      <c r="AI368" s="28"/>
    </row>
    <row r="369" spans="1:47" ht="15" customHeight="1">
      <c r="A369" s="118"/>
      <c r="B369" s="6" t="s">
        <v>343</v>
      </c>
      <c r="C369" s="61">
        <f>SUM(C364:C368)</f>
        <v>4.5</v>
      </c>
      <c r="D369" s="61">
        <f t="shared" ref="D369:O369" si="72">SUM(D364:D368)</f>
        <v>0</v>
      </c>
      <c r="E369" s="61">
        <f t="shared" si="72"/>
        <v>0</v>
      </c>
      <c r="F369" s="61">
        <f t="shared" si="72"/>
        <v>0</v>
      </c>
      <c r="G369" s="61">
        <f t="shared" si="72"/>
        <v>0</v>
      </c>
      <c r="H369" s="61">
        <f t="shared" si="72"/>
        <v>0</v>
      </c>
      <c r="I369" s="61">
        <f t="shared" si="72"/>
        <v>1</v>
      </c>
      <c r="J369" s="61">
        <f t="shared" si="72"/>
        <v>0</v>
      </c>
      <c r="K369" s="61">
        <f t="shared" si="72"/>
        <v>0</v>
      </c>
      <c r="L369" s="61">
        <f t="shared" si="72"/>
        <v>0</v>
      </c>
      <c r="M369" s="61">
        <f t="shared" si="72"/>
        <v>0</v>
      </c>
      <c r="N369" s="61">
        <f t="shared" si="72"/>
        <v>0</v>
      </c>
      <c r="O369" s="61">
        <f t="shared" si="72"/>
        <v>5.5</v>
      </c>
      <c r="P369" s="76"/>
      <c r="Q369" s="18"/>
      <c r="R369" s="18"/>
      <c r="W369" s="28">
        <f>SUM(S364:V370)</f>
        <v>4.5</v>
      </c>
      <c r="Y369" s="72"/>
      <c r="Z369" s="69"/>
      <c r="AA369" s="69"/>
      <c r="AB369" s="69"/>
      <c r="AC369" s="70">
        <f>SUM(Y364:AB370)</f>
        <v>1</v>
      </c>
      <c r="AD369" s="73"/>
      <c r="AE369" s="27"/>
      <c r="AF369" s="15"/>
      <c r="AG369" s="15"/>
      <c r="AH369" s="15"/>
      <c r="AI369" s="28">
        <f>SUM(AE364:AH370)</f>
        <v>5.5</v>
      </c>
    </row>
    <row r="370" spans="1:47" s="148" customFormat="1" ht="15" customHeight="1">
      <c r="A370" s="60"/>
      <c r="B370" s="164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63"/>
      <c r="Q370" s="13"/>
      <c r="R370" s="13"/>
      <c r="S370" s="27"/>
      <c r="T370" s="15"/>
      <c r="U370" s="15"/>
      <c r="V370" s="15"/>
      <c r="W370" s="28"/>
      <c r="X370" s="17"/>
      <c r="Y370" s="72"/>
      <c r="Z370" s="69"/>
      <c r="AA370" s="69"/>
      <c r="AB370" s="69"/>
      <c r="AC370" s="70"/>
      <c r="AD370" s="73"/>
      <c r="AE370" s="27"/>
      <c r="AF370" s="15"/>
      <c r="AG370" s="15"/>
      <c r="AH370" s="15"/>
      <c r="AI370" s="28"/>
      <c r="AJ370" s="150"/>
    </row>
    <row r="371" spans="1:47" ht="15" customHeight="1">
      <c r="A371" s="82" t="s">
        <v>344</v>
      </c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4"/>
      <c r="Q371" s="85"/>
      <c r="R371" s="85"/>
      <c r="S371" s="86"/>
      <c r="T371" s="87"/>
      <c r="U371" s="87"/>
      <c r="V371" s="87"/>
      <c r="W371" s="88"/>
      <c r="Y371" s="89"/>
      <c r="Z371" s="90"/>
      <c r="AA371" s="90"/>
      <c r="AB371" s="90"/>
      <c r="AC371" s="91"/>
      <c r="AD371" s="92"/>
      <c r="AE371" s="86"/>
      <c r="AF371" s="87"/>
      <c r="AG371" s="87"/>
      <c r="AH371" s="87"/>
      <c r="AI371" s="88"/>
    </row>
    <row r="372" spans="1:47" s="196" customFormat="1" ht="15" customHeight="1">
      <c r="A372" s="159">
        <v>1</v>
      </c>
      <c r="B372" s="120" t="s">
        <v>345</v>
      </c>
      <c r="C372" s="94">
        <v>1</v>
      </c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62">
        <f t="shared" si="64"/>
        <v>1</v>
      </c>
      <c r="P372" s="106"/>
      <c r="Q372" s="77"/>
      <c r="R372" s="77"/>
      <c r="S372" s="66">
        <f>SUM(C372)</f>
        <v>1</v>
      </c>
      <c r="T372" s="15"/>
      <c r="U372" s="15"/>
      <c r="V372" s="15"/>
      <c r="W372" s="28"/>
      <c r="X372" s="17"/>
      <c r="Y372" s="68">
        <f>SUM(I372)</f>
        <v>0</v>
      </c>
      <c r="Z372" s="69"/>
      <c r="AA372" s="69"/>
      <c r="AB372" s="69"/>
      <c r="AC372" s="70"/>
      <c r="AD372" s="71"/>
      <c r="AE372" s="66">
        <f>SUM(O372)</f>
        <v>1</v>
      </c>
      <c r="AF372" s="15"/>
      <c r="AG372" s="15"/>
      <c r="AH372" s="15"/>
      <c r="AI372" s="28"/>
      <c r="AJ372" s="25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</row>
    <row r="373" spans="1:47" ht="25.5" customHeight="1">
      <c r="A373" s="97">
        <v>2</v>
      </c>
      <c r="B373" s="5" t="s">
        <v>306</v>
      </c>
      <c r="C373" s="61">
        <f>2</f>
        <v>2</v>
      </c>
      <c r="D373" s="61"/>
      <c r="E373" s="61"/>
      <c r="F373" s="61"/>
      <c r="G373" s="61"/>
      <c r="H373" s="61"/>
      <c r="I373" s="61">
        <v>-1</v>
      </c>
      <c r="J373" s="61"/>
      <c r="K373" s="61"/>
      <c r="L373" s="61"/>
      <c r="M373" s="61"/>
      <c r="N373" s="61"/>
      <c r="O373" s="62">
        <f t="shared" si="64"/>
        <v>1</v>
      </c>
      <c r="P373" s="65" t="s">
        <v>346</v>
      </c>
      <c r="Q373" s="77"/>
      <c r="R373" s="77"/>
      <c r="T373" s="74">
        <f>SUM(C373)</f>
        <v>2</v>
      </c>
      <c r="Y373" s="72"/>
      <c r="Z373" s="75">
        <f>SUM(I373)</f>
        <v>-1</v>
      </c>
      <c r="AA373" s="69"/>
      <c r="AB373" s="69"/>
      <c r="AC373" s="70"/>
      <c r="AD373" s="73"/>
      <c r="AE373" s="27"/>
      <c r="AF373" s="74">
        <f>SUM(O373)</f>
        <v>1</v>
      </c>
      <c r="AG373" s="15"/>
      <c r="AH373" s="15"/>
      <c r="AI373" s="28"/>
    </row>
    <row r="374" spans="1:47" ht="15" customHeight="1">
      <c r="A374" s="60">
        <v>3</v>
      </c>
      <c r="B374" s="4" t="s">
        <v>347</v>
      </c>
      <c r="C374" s="61">
        <v>0.5</v>
      </c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2">
        <f t="shared" si="64"/>
        <v>0.5</v>
      </c>
      <c r="P374" s="63"/>
      <c r="Q374" s="13"/>
      <c r="R374" s="13"/>
      <c r="U374" s="74">
        <f>SUM(C374)</f>
        <v>0.5</v>
      </c>
      <c r="Y374" s="72"/>
      <c r="Z374" s="69"/>
      <c r="AA374" s="75">
        <f>SUM(I374)</f>
        <v>0</v>
      </c>
      <c r="AB374" s="69"/>
      <c r="AC374" s="70"/>
      <c r="AD374" s="73"/>
      <c r="AE374" s="27"/>
      <c r="AF374" s="15"/>
      <c r="AG374" s="74">
        <f>SUM(O374)</f>
        <v>0.5</v>
      </c>
      <c r="AH374" s="15"/>
      <c r="AI374" s="28"/>
    </row>
    <row r="375" spans="1:47" s="77" customFormat="1" ht="15" customHeight="1">
      <c r="A375" s="138"/>
      <c r="B375" s="164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309"/>
      <c r="Q375" s="137"/>
      <c r="R375" s="137"/>
      <c r="S375" s="27"/>
      <c r="T375" s="15"/>
      <c r="U375" s="15"/>
      <c r="V375" s="15"/>
      <c r="W375" s="28"/>
      <c r="X375" s="17"/>
      <c r="Y375" s="72"/>
      <c r="Z375" s="69"/>
      <c r="AA375" s="69"/>
      <c r="AB375" s="69"/>
      <c r="AC375" s="70"/>
      <c r="AD375" s="73"/>
      <c r="AE375" s="27"/>
      <c r="AF375" s="15"/>
      <c r="AG375" s="15"/>
      <c r="AH375" s="15"/>
      <c r="AI375" s="28"/>
      <c r="AJ375" s="25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</row>
    <row r="376" spans="1:47" s="77" customFormat="1" ht="15" customHeight="1">
      <c r="A376" s="82" t="s">
        <v>348</v>
      </c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4"/>
      <c r="Q376" s="85"/>
      <c r="R376" s="85"/>
      <c r="S376" s="86"/>
      <c r="T376" s="87"/>
      <c r="U376" s="87"/>
      <c r="V376" s="87"/>
      <c r="W376" s="88"/>
      <c r="X376" s="17"/>
      <c r="Y376" s="89"/>
      <c r="Z376" s="90"/>
      <c r="AA376" s="90"/>
      <c r="AB376" s="90"/>
      <c r="AC376" s="91"/>
      <c r="AD376" s="92"/>
      <c r="AE376" s="86"/>
      <c r="AF376" s="87"/>
      <c r="AG376" s="87"/>
      <c r="AH376" s="87"/>
      <c r="AI376" s="88"/>
      <c r="AJ376" s="25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</row>
    <row r="377" spans="1:47" ht="15" customHeight="1">
      <c r="A377" s="93">
        <v>1</v>
      </c>
      <c r="B377" s="3" t="s">
        <v>12</v>
      </c>
      <c r="C377" s="94">
        <v>1</v>
      </c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62">
        <f t="shared" si="64"/>
        <v>1</v>
      </c>
      <c r="P377" s="95"/>
      <c r="Q377" s="13"/>
      <c r="R377" s="13"/>
      <c r="S377" s="66">
        <f>SUM(C377)</f>
        <v>1</v>
      </c>
      <c r="W377" s="160"/>
      <c r="Y377" s="68">
        <f>SUM(I377)</f>
        <v>0</v>
      </c>
      <c r="Z377" s="69"/>
      <c r="AA377" s="69"/>
      <c r="AB377" s="69"/>
      <c r="AC377" s="161"/>
      <c r="AD377" s="71"/>
      <c r="AE377" s="66">
        <f>SUM(O377)</f>
        <v>1</v>
      </c>
      <c r="AF377" s="15"/>
      <c r="AG377" s="15"/>
      <c r="AH377" s="15"/>
      <c r="AI377" s="160"/>
    </row>
    <row r="378" spans="1:47" s="137" customFormat="1" ht="15" customHeight="1">
      <c r="A378" s="60">
        <v>2</v>
      </c>
      <c r="B378" s="4" t="s">
        <v>349</v>
      </c>
      <c r="C378" s="62">
        <f>1</f>
        <v>1</v>
      </c>
      <c r="D378" s="62"/>
      <c r="E378" s="62"/>
      <c r="F378" s="62"/>
      <c r="G378" s="62"/>
      <c r="H378" s="62"/>
      <c r="I378" s="62">
        <v>-0.25</v>
      </c>
      <c r="J378" s="62"/>
      <c r="K378" s="62"/>
      <c r="L378" s="62"/>
      <c r="M378" s="62"/>
      <c r="N378" s="62"/>
      <c r="O378" s="62">
        <f t="shared" si="64"/>
        <v>0.75</v>
      </c>
      <c r="P378" s="65" t="s">
        <v>350</v>
      </c>
      <c r="Q378" s="13"/>
      <c r="R378" s="13"/>
      <c r="S378" s="27"/>
      <c r="T378" s="74">
        <f>SUM(C378)</f>
        <v>1</v>
      </c>
      <c r="U378" s="15"/>
      <c r="V378" s="15"/>
      <c r="W378" s="28"/>
      <c r="X378" s="17"/>
      <c r="Y378" s="72"/>
      <c r="Z378" s="75">
        <f>SUM(I378)</f>
        <v>-0.25</v>
      </c>
      <c r="AA378" s="69"/>
      <c r="AB378" s="69"/>
      <c r="AC378" s="70"/>
      <c r="AD378" s="73"/>
      <c r="AE378" s="27"/>
      <c r="AF378" s="78">
        <f>SUM(O378)</f>
        <v>0.75</v>
      </c>
      <c r="AG378" s="15"/>
      <c r="AH378" s="15"/>
      <c r="AI378" s="28"/>
      <c r="AJ378" s="25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</row>
    <row r="379" spans="1:47" ht="15" customHeight="1">
      <c r="A379" s="60">
        <v>3</v>
      </c>
      <c r="B379" s="4" t="s">
        <v>351</v>
      </c>
      <c r="C379" s="61">
        <v>0.5</v>
      </c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2">
        <f t="shared" si="64"/>
        <v>0.5</v>
      </c>
      <c r="P379" s="63"/>
      <c r="Q379" s="13"/>
      <c r="R379" s="13"/>
      <c r="U379" s="74">
        <f>SUM(C379)</f>
        <v>0.5</v>
      </c>
      <c r="Y379" s="72"/>
      <c r="Z379" s="69"/>
      <c r="AA379" s="75">
        <f>SUM(I379)</f>
        <v>0</v>
      </c>
      <c r="AB379" s="69"/>
      <c r="AC379" s="70"/>
      <c r="AD379" s="73"/>
      <c r="AE379" s="27"/>
      <c r="AF379" s="15"/>
      <c r="AG379" s="74">
        <f>SUM(O379)</f>
        <v>0.5</v>
      </c>
      <c r="AH379" s="15"/>
      <c r="AI379" s="28"/>
    </row>
    <row r="380" spans="1:47" ht="15" customHeight="1">
      <c r="A380" s="138"/>
      <c r="B380" s="164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309"/>
      <c r="Q380" s="137"/>
      <c r="R380" s="137"/>
      <c r="Y380" s="72"/>
      <c r="Z380" s="69"/>
      <c r="AA380" s="69"/>
      <c r="AB380" s="69"/>
      <c r="AC380" s="70"/>
      <c r="AD380" s="73"/>
      <c r="AE380" s="27"/>
      <c r="AF380" s="15"/>
      <c r="AG380" s="15"/>
      <c r="AH380" s="15"/>
      <c r="AI380" s="28"/>
    </row>
    <row r="381" spans="1:47" ht="15" customHeight="1">
      <c r="A381" s="82" t="s">
        <v>352</v>
      </c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4"/>
      <c r="Q381" s="85"/>
      <c r="R381" s="85"/>
      <c r="S381" s="86"/>
      <c r="T381" s="87"/>
      <c r="U381" s="87"/>
      <c r="V381" s="87"/>
      <c r="W381" s="88"/>
      <c r="Y381" s="89"/>
      <c r="Z381" s="90"/>
      <c r="AA381" s="90"/>
      <c r="AB381" s="90"/>
      <c r="AC381" s="91"/>
      <c r="AD381" s="92"/>
      <c r="AE381" s="86"/>
      <c r="AF381" s="87"/>
      <c r="AG381" s="87"/>
      <c r="AH381" s="87"/>
      <c r="AI381" s="88"/>
    </row>
    <row r="382" spans="1:47" s="77" customFormat="1" ht="15" customHeight="1">
      <c r="A382" s="159">
        <v>1</v>
      </c>
      <c r="B382" s="120" t="s">
        <v>353</v>
      </c>
      <c r="C382" s="94">
        <v>1</v>
      </c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62">
        <f t="shared" si="64"/>
        <v>1</v>
      </c>
      <c r="P382" s="106"/>
      <c r="S382" s="66">
        <f>SUM(C382:C383)</f>
        <v>2</v>
      </c>
      <c r="T382" s="15"/>
      <c r="U382" s="15"/>
      <c r="V382" s="15"/>
      <c r="W382" s="28"/>
      <c r="X382" s="17"/>
      <c r="Y382" s="68">
        <f>SUM(I382:I383)</f>
        <v>-0.5</v>
      </c>
      <c r="Z382" s="69"/>
      <c r="AA382" s="69"/>
      <c r="AB382" s="69"/>
      <c r="AC382" s="70"/>
      <c r="AD382" s="71"/>
      <c r="AE382" s="66">
        <f>SUM(O382:O383)</f>
        <v>1.5</v>
      </c>
      <c r="AF382" s="15"/>
      <c r="AG382" s="15"/>
      <c r="AH382" s="15"/>
      <c r="AI382" s="28"/>
      <c r="AJ382" s="25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</row>
    <row r="383" spans="1:47" s="137" customFormat="1" ht="15" customHeight="1">
      <c r="A383" s="97">
        <v>2</v>
      </c>
      <c r="B383" s="5" t="s">
        <v>354</v>
      </c>
      <c r="C383" s="61">
        <f>1</f>
        <v>1</v>
      </c>
      <c r="D383" s="61"/>
      <c r="E383" s="61"/>
      <c r="F383" s="61"/>
      <c r="G383" s="61"/>
      <c r="H383" s="61"/>
      <c r="I383" s="61">
        <v>-0.5</v>
      </c>
      <c r="J383" s="61"/>
      <c r="K383" s="61"/>
      <c r="L383" s="61"/>
      <c r="M383" s="61"/>
      <c r="N383" s="61"/>
      <c r="O383" s="62">
        <f t="shared" si="64"/>
        <v>0.5</v>
      </c>
      <c r="P383" s="65" t="s">
        <v>137</v>
      </c>
      <c r="Q383" s="77"/>
      <c r="R383" s="77"/>
      <c r="S383" s="27"/>
      <c r="T383" s="15"/>
      <c r="U383" s="15"/>
      <c r="V383" s="15"/>
      <c r="W383" s="28"/>
      <c r="X383" s="17"/>
      <c r="Y383" s="72"/>
      <c r="Z383" s="69"/>
      <c r="AA383" s="69"/>
      <c r="AB383" s="69"/>
      <c r="AC383" s="70"/>
      <c r="AD383" s="73"/>
      <c r="AE383" s="27"/>
      <c r="AF383" s="15"/>
      <c r="AG383" s="15"/>
      <c r="AH383" s="15"/>
      <c r="AI383" s="28"/>
      <c r="AJ383" s="25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</row>
    <row r="384" spans="1:47" ht="30.75" customHeight="1">
      <c r="A384" s="97">
        <v>3</v>
      </c>
      <c r="B384" s="5" t="s">
        <v>355</v>
      </c>
      <c r="C384" s="61">
        <f>3</f>
        <v>3</v>
      </c>
      <c r="D384" s="61"/>
      <c r="E384" s="61"/>
      <c r="F384" s="61"/>
      <c r="G384" s="61"/>
      <c r="H384" s="61"/>
      <c r="I384" s="61">
        <f>-0.5-1</f>
        <v>-1.5</v>
      </c>
      <c r="J384" s="61"/>
      <c r="K384" s="61"/>
      <c r="L384" s="61"/>
      <c r="M384" s="61"/>
      <c r="N384" s="61"/>
      <c r="O384" s="62">
        <f t="shared" si="64"/>
        <v>1.5</v>
      </c>
      <c r="P384" s="65" t="s">
        <v>356</v>
      </c>
      <c r="Q384" s="77"/>
      <c r="R384" s="77"/>
      <c r="T384" s="74">
        <f>SUM(C384:C384)</f>
        <v>3</v>
      </c>
      <c r="Y384" s="72"/>
      <c r="Z384" s="75">
        <f>SUM(I384:I384)</f>
        <v>-1.5</v>
      </c>
      <c r="AA384" s="69"/>
      <c r="AB384" s="69"/>
      <c r="AC384" s="70"/>
      <c r="AD384" s="73"/>
      <c r="AE384" s="27"/>
      <c r="AF384" s="74">
        <f>SUM(O384:O384)</f>
        <v>1.5</v>
      </c>
      <c r="AG384" s="15"/>
      <c r="AH384" s="15"/>
      <c r="AI384" s="28"/>
    </row>
    <row r="385" spans="1:47" s="77" customFormat="1" ht="15" customHeight="1">
      <c r="A385" s="97">
        <v>5</v>
      </c>
      <c r="B385" s="5" t="s">
        <v>357</v>
      </c>
      <c r="C385" s="61">
        <v>1</v>
      </c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2">
        <f t="shared" si="64"/>
        <v>1</v>
      </c>
      <c r="P385" s="65"/>
      <c r="S385" s="27"/>
      <c r="T385" s="15"/>
      <c r="U385" s="74">
        <f>SUM(C385)</f>
        <v>1</v>
      </c>
      <c r="V385" s="15"/>
      <c r="W385" s="28"/>
      <c r="X385" s="17"/>
      <c r="Y385" s="72"/>
      <c r="Z385" s="69"/>
      <c r="AA385" s="75">
        <f>SUM(I385)</f>
        <v>0</v>
      </c>
      <c r="AB385" s="69"/>
      <c r="AC385" s="70"/>
      <c r="AD385" s="73"/>
      <c r="AE385" s="27"/>
      <c r="AF385" s="15"/>
      <c r="AG385" s="74">
        <f>SUM(O385)</f>
        <v>1</v>
      </c>
      <c r="AH385" s="15"/>
      <c r="AI385" s="28"/>
      <c r="AJ385" s="25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</row>
    <row r="386" spans="1:47" s="77" customFormat="1" ht="15" customHeight="1">
      <c r="A386" s="97"/>
      <c r="B386" s="5" t="s">
        <v>219</v>
      </c>
      <c r="C386" s="61">
        <f>SUM(C382:C385)</f>
        <v>6</v>
      </c>
      <c r="D386" s="61">
        <f t="shared" ref="D386:O386" si="73">SUM(D382:D385)</f>
        <v>0</v>
      </c>
      <c r="E386" s="61">
        <f t="shared" si="73"/>
        <v>0</v>
      </c>
      <c r="F386" s="61">
        <f t="shared" si="73"/>
        <v>0</v>
      </c>
      <c r="G386" s="61">
        <f t="shared" si="73"/>
        <v>0</v>
      </c>
      <c r="H386" s="61">
        <f t="shared" si="73"/>
        <v>0</v>
      </c>
      <c r="I386" s="61">
        <f t="shared" si="73"/>
        <v>-2</v>
      </c>
      <c r="J386" s="61">
        <f t="shared" si="73"/>
        <v>0</v>
      </c>
      <c r="K386" s="61">
        <f t="shared" si="73"/>
        <v>0</v>
      </c>
      <c r="L386" s="61">
        <f t="shared" si="73"/>
        <v>0</v>
      </c>
      <c r="M386" s="61">
        <f t="shared" si="73"/>
        <v>0</v>
      </c>
      <c r="N386" s="61">
        <f t="shared" si="73"/>
        <v>0</v>
      </c>
      <c r="O386" s="61">
        <f t="shared" si="73"/>
        <v>4</v>
      </c>
      <c r="P386" s="65"/>
      <c r="S386" s="27"/>
      <c r="T386" s="15"/>
      <c r="U386" s="15"/>
      <c r="V386" s="15"/>
      <c r="W386" s="28">
        <f>SUM(S382:V387)</f>
        <v>6</v>
      </c>
      <c r="X386" s="17"/>
      <c r="Y386" s="72"/>
      <c r="Z386" s="69"/>
      <c r="AA386" s="69"/>
      <c r="AB386" s="69"/>
      <c r="AC386" s="70">
        <f>SUM(Y382:AB387)</f>
        <v>-2</v>
      </c>
      <c r="AD386" s="73"/>
      <c r="AE386" s="27"/>
      <c r="AF386" s="15"/>
      <c r="AG386" s="15"/>
      <c r="AH386" s="15"/>
      <c r="AI386" s="28">
        <f>SUM(AE382:AH387)</f>
        <v>4</v>
      </c>
      <c r="AJ386" s="25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</row>
    <row r="387" spans="1:47" s="77" customFormat="1" ht="15" customHeight="1">
      <c r="A387" s="60"/>
      <c r="B387" s="164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63"/>
      <c r="Q387" s="13"/>
      <c r="R387" s="13"/>
      <c r="S387" s="27"/>
      <c r="T387" s="15"/>
      <c r="U387" s="15"/>
      <c r="V387" s="15"/>
      <c r="W387" s="28"/>
      <c r="X387" s="17"/>
      <c r="Y387" s="72"/>
      <c r="Z387" s="69"/>
      <c r="AA387" s="69"/>
      <c r="AB387" s="69"/>
      <c r="AC387" s="70"/>
      <c r="AD387" s="73"/>
      <c r="AE387" s="27"/>
      <c r="AF387" s="15"/>
      <c r="AG387" s="15"/>
      <c r="AH387" s="15"/>
      <c r="AI387" s="28"/>
      <c r="AJ387" s="25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</row>
    <row r="388" spans="1:47" s="77" customFormat="1" ht="15" customHeight="1">
      <c r="A388" s="82" t="s">
        <v>358</v>
      </c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4"/>
      <c r="Q388" s="140"/>
      <c r="R388" s="140"/>
      <c r="S388" s="86"/>
      <c r="T388" s="87"/>
      <c r="U388" s="87"/>
      <c r="V388" s="87"/>
      <c r="W388" s="278"/>
      <c r="X388" s="17"/>
      <c r="Y388" s="89"/>
      <c r="Z388" s="90"/>
      <c r="AA388" s="90"/>
      <c r="AB388" s="90"/>
      <c r="AC388" s="280"/>
      <c r="AD388" s="92"/>
      <c r="AE388" s="86"/>
      <c r="AF388" s="87"/>
      <c r="AG388" s="87"/>
      <c r="AH388" s="87"/>
      <c r="AI388" s="278"/>
      <c r="AJ388" s="25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</row>
    <row r="389" spans="1:47" s="77" customFormat="1" ht="15" customHeight="1">
      <c r="A389" s="97">
        <v>1</v>
      </c>
      <c r="B389" s="5" t="s">
        <v>359</v>
      </c>
      <c r="C389" s="61">
        <v>1</v>
      </c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2">
        <f t="shared" ref="O389:O452" si="74">SUM(C389:I389)</f>
        <v>1</v>
      </c>
      <c r="P389" s="65"/>
      <c r="Q389" s="162"/>
      <c r="R389" s="162"/>
      <c r="S389" s="66">
        <f>SUM(C389,C391)</f>
        <v>2</v>
      </c>
      <c r="T389" s="15"/>
      <c r="U389" s="15"/>
      <c r="V389" s="15"/>
      <c r="W389" s="310"/>
      <c r="X389" s="17"/>
      <c r="Y389" s="68">
        <f>SUM(I389,I391)</f>
        <v>-0.5</v>
      </c>
      <c r="Z389" s="69"/>
      <c r="AA389" s="69"/>
      <c r="AB389" s="69"/>
      <c r="AC389" s="311"/>
      <c r="AD389" s="71"/>
      <c r="AE389" s="66">
        <f>SUM(O389,O391)</f>
        <v>1.5</v>
      </c>
      <c r="AF389" s="15"/>
      <c r="AG389" s="15"/>
      <c r="AH389" s="15"/>
      <c r="AI389" s="310"/>
      <c r="AJ389" s="25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</row>
    <row r="390" spans="1:47" ht="15" customHeight="1">
      <c r="A390" s="93">
        <f t="shared" ref="A390:A395" si="75">A389+1</f>
        <v>2</v>
      </c>
      <c r="B390" s="3" t="s">
        <v>360</v>
      </c>
      <c r="C390" s="94">
        <v>1</v>
      </c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62">
        <f t="shared" si="74"/>
        <v>1</v>
      </c>
      <c r="P390" s="95"/>
      <c r="S390" s="66"/>
      <c r="T390" s="74">
        <f>SUM(C390,C392:C394)</f>
        <v>4</v>
      </c>
      <c r="W390" s="312"/>
      <c r="Y390" s="68"/>
      <c r="Z390" s="75">
        <f>SUM(I390,I392:I394)</f>
        <v>0</v>
      </c>
      <c r="AA390" s="69"/>
      <c r="AB390" s="69"/>
      <c r="AC390" s="313"/>
      <c r="AD390" s="71"/>
      <c r="AE390" s="66"/>
      <c r="AF390" s="74">
        <f>SUM(O390,O392:O394)</f>
        <v>4</v>
      </c>
      <c r="AG390" s="15"/>
      <c r="AH390" s="15"/>
      <c r="AI390" s="312"/>
    </row>
    <row r="391" spans="1:47" ht="15" customHeight="1">
      <c r="A391" s="93">
        <f t="shared" si="75"/>
        <v>3</v>
      </c>
      <c r="B391" s="3" t="s">
        <v>361</v>
      </c>
      <c r="C391" s="94">
        <f>1</f>
        <v>1</v>
      </c>
      <c r="D391" s="94"/>
      <c r="E391" s="94"/>
      <c r="F391" s="94"/>
      <c r="G391" s="94"/>
      <c r="H391" s="94"/>
      <c r="I391" s="94">
        <v>-0.5</v>
      </c>
      <c r="J391" s="94"/>
      <c r="K391" s="94"/>
      <c r="L391" s="94"/>
      <c r="M391" s="94"/>
      <c r="N391" s="94"/>
      <c r="O391" s="62">
        <f t="shared" si="74"/>
        <v>0.5</v>
      </c>
      <c r="P391" s="95" t="s">
        <v>121</v>
      </c>
      <c r="Q391" s="13"/>
      <c r="R391" s="13"/>
      <c r="S391" s="66"/>
      <c r="W391" s="312"/>
      <c r="Y391" s="68"/>
      <c r="Z391" s="69"/>
      <c r="AA391" s="69"/>
      <c r="AB391" s="69"/>
      <c r="AC391" s="313"/>
      <c r="AD391" s="71"/>
      <c r="AE391" s="66"/>
      <c r="AF391" s="15"/>
      <c r="AG391" s="15"/>
      <c r="AH391" s="15"/>
      <c r="AI391" s="312"/>
    </row>
    <row r="392" spans="1:47" ht="15" customHeight="1">
      <c r="A392" s="159">
        <f t="shared" si="75"/>
        <v>4</v>
      </c>
      <c r="B392" s="5" t="s">
        <v>362</v>
      </c>
      <c r="C392" s="61">
        <v>1</v>
      </c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2">
        <f t="shared" si="74"/>
        <v>1</v>
      </c>
      <c r="P392" s="65"/>
      <c r="Q392" s="77"/>
      <c r="R392" s="77"/>
      <c r="T392" s="74"/>
      <c r="Y392" s="72"/>
      <c r="Z392" s="75"/>
      <c r="AA392" s="69"/>
      <c r="AB392" s="69"/>
      <c r="AC392" s="70"/>
      <c r="AD392" s="73"/>
      <c r="AE392" s="27"/>
      <c r="AF392" s="74"/>
      <c r="AG392" s="15"/>
      <c r="AH392" s="15"/>
      <c r="AI392" s="28"/>
    </row>
    <row r="393" spans="1:47" ht="15" customHeight="1">
      <c r="A393" s="93">
        <f t="shared" si="75"/>
        <v>5</v>
      </c>
      <c r="B393" s="6" t="s">
        <v>363</v>
      </c>
      <c r="C393" s="61">
        <v>1</v>
      </c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2">
        <f t="shared" si="74"/>
        <v>1</v>
      </c>
      <c r="P393" s="63"/>
      <c r="T393" s="74"/>
      <c r="W393" s="312"/>
      <c r="Y393" s="72"/>
      <c r="Z393" s="75"/>
      <c r="AA393" s="69"/>
      <c r="AB393" s="69"/>
      <c r="AC393" s="313"/>
      <c r="AD393" s="73"/>
      <c r="AE393" s="27"/>
      <c r="AF393" s="74"/>
      <c r="AG393" s="15"/>
      <c r="AH393" s="15"/>
      <c r="AI393" s="312"/>
    </row>
    <row r="394" spans="1:47" ht="15" customHeight="1">
      <c r="A394" s="93">
        <f t="shared" si="75"/>
        <v>6</v>
      </c>
      <c r="B394" s="6" t="s">
        <v>364</v>
      </c>
      <c r="C394" s="61">
        <v>1</v>
      </c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2">
        <f t="shared" si="74"/>
        <v>1</v>
      </c>
      <c r="P394" s="63"/>
      <c r="W394" s="312"/>
      <c r="Y394" s="72"/>
      <c r="Z394" s="69"/>
      <c r="AA394" s="69"/>
      <c r="AB394" s="69"/>
      <c r="AC394" s="313"/>
      <c r="AD394" s="73"/>
      <c r="AE394" s="27"/>
      <c r="AF394" s="15"/>
      <c r="AG394" s="15"/>
      <c r="AH394" s="15"/>
      <c r="AI394" s="312"/>
    </row>
    <row r="395" spans="1:47" s="77" customFormat="1" ht="15" customHeight="1">
      <c r="A395" s="93">
        <f t="shared" si="75"/>
        <v>7</v>
      </c>
      <c r="B395" s="6" t="s">
        <v>365</v>
      </c>
      <c r="C395" s="61">
        <f>2</f>
        <v>2</v>
      </c>
      <c r="D395" s="61"/>
      <c r="E395" s="61"/>
      <c r="F395" s="61"/>
      <c r="G395" s="61"/>
      <c r="H395" s="61"/>
      <c r="I395" s="61">
        <v>-1</v>
      </c>
      <c r="J395" s="61"/>
      <c r="K395" s="61"/>
      <c r="L395" s="61"/>
      <c r="M395" s="61"/>
      <c r="N395" s="61"/>
      <c r="O395" s="62">
        <f t="shared" si="74"/>
        <v>1</v>
      </c>
      <c r="P395" s="65" t="s">
        <v>366</v>
      </c>
      <c r="Q395" s="2"/>
      <c r="R395" s="2"/>
      <c r="S395" s="27"/>
      <c r="T395" s="15"/>
      <c r="U395" s="74">
        <f>SUM(C395)</f>
        <v>2</v>
      </c>
      <c r="V395" s="15"/>
      <c r="W395" s="312"/>
      <c r="X395" s="17"/>
      <c r="Y395" s="72"/>
      <c r="Z395" s="69"/>
      <c r="AA395" s="75">
        <f>SUM(I395)</f>
        <v>-1</v>
      </c>
      <c r="AB395" s="69"/>
      <c r="AC395" s="313"/>
      <c r="AD395" s="73"/>
      <c r="AE395" s="27"/>
      <c r="AF395" s="15"/>
      <c r="AG395" s="74">
        <f>SUM(O395)</f>
        <v>1</v>
      </c>
      <c r="AH395" s="15"/>
      <c r="AI395" s="312"/>
      <c r="AJ395" s="25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</row>
    <row r="396" spans="1:47" ht="15" customHeight="1">
      <c r="A396" s="60"/>
      <c r="B396" s="6" t="s">
        <v>79</v>
      </c>
      <c r="C396" s="61">
        <f>SUM(C389:C395)</f>
        <v>8</v>
      </c>
      <c r="D396" s="61">
        <f t="shared" ref="D396:O396" si="76">SUM(D389:D395)</f>
        <v>0</v>
      </c>
      <c r="E396" s="61">
        <f t="shared" si="76"/>
        <v>0</v>
      </c>
      <c r="F396" s="61">
        <f t="shared" si="76"/>
        <v>0</v>
      </c>
      <c r="G396" s="61">
        <f t="shared" si="76"/>
        <v>0</v>
      </c>
      <c r="H396" s="61">
        <f t="shared" si="76"/>
        <v>0</v>
      </c>
      <c r="I396" s="61">
        <f t="shared" si="76"/>
        <v>-1.5</v>
      </c>
      <c r="J396" s="61">
        <f t="shared" si="76"/>
        <v>0</v>
      </c>
      <c r="K396" s="61">
        <f t="shared" si="76"/>
        <v>0</v>
      </c>
      <c r="L396" s="61">
        <f t="shared" si="76"/>
        <v>0</v>
      </c>
      <c r="M396" s="61">
        <f t="shared" si="76"/>
        <v>0</v>
      </c>
      <c r="N396" s="61">
        <f t="shared" si="76"/>
        <v>0</v>
      </c>
      <c r="O396" s="61">
        <f t="shared" si="76"/>
        <v>6.5</v>
      </c>
      <c r="P396" s="63"/>
      <c r="W396" s="216">
        <f>SUM(S389:V397)</f>
        <v>8</v>
      </c>
      <c r="Y396" s="72"/>
      <c r="Z396" s="69"/>
      <c r="AA396" s="69"/>
      <c r="AB396" s="69"/>
      <c r="AC396" s="217">
        <f>SUM(Y389:AB397)</f>
        <v>-1.5</v>
      </c>
      <c r="AD396" s="73"/>
      <c r="AE396" s="27"/>
      <c r="AF396" s="15"/>
      <c r="AG396" s="15"/>
      <c r="AH396" s="15"/>
      <c r="AI396" s="216">
        <f>SUM(AE389:AH397)</f>
        <v>6.5</v>
      </c>
    </row>
    <row r="397" spans="1:47" ht="15" customHeight="1">
      <c r="A397" s="60"/>
      <c r="B397" s="164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63"/>
      <c r="W397" s="312"/>
      <c r="Y397" s="72"/>
      <c r="Z397" s="69"/>
      <c r="AA397" s="69"/>
      <c r="AB397" s="69"/>
      <c r="AC397" s="313"/>
      <c r="AD397" s="73"/>
      <c r="AE397" s="27"/>
      <c r="AF397" s="15"/>
      <c r="AG397" s="15"/>
      <c r="AH397" s="15"/>
      <c r="AI397" s="312"/>
    </row>
    <row r="398" spans="1:47" ht="15" customHeight="1">
      <c r="A398" s="82" t="s">
        <v>367</v>
      </c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4"/>
      <c r="Q398" s="85"/>
      <c r="R398" s="85"/>
      <c r="S398" s="86"/>
      <c r="T398" s="87"/>
      <c r="U398" s="87"/>
      <c r="V398" s="87"/>
      <c r="W398" s="88"/>
      <c r="Y398" s="89"/>
      <c r="Z398" s="90"/>
      <c r="AA398" s="90"/>
      <c r="AB398" s="90"/>
      <c r="AC398" s="91"/>
      <c r="AD398" s="92"/>
      <c r="AE398" s="86"/>
      <c r="AF398" s="87"/>
      <c r="AG398" s="87"/>
      <c r="AH398" s="87"/>
      <c r="AI398" s="88"/>
    </row>
    <row r="399" spans="1:47" ht="21" customHeight="1">
      <c r="A399" s="93">
        <v>1</v>
      </c>
      <c r="B399" s="3" t="s">
        <v>368</v>
      </c>
      <c r="C399" s="94">
        <v>0</v>
      </c>
      <c r="D399" s="94"/>
      <c r="E399" s="94"/>
      <c r="F399" s="94"/>
      <c r="G399" s="94"/>
      <c r="H399" s="94"/>
      <c r="I399" s="94">
        <v>0.5</v>
      </c>
      <c r="J399" s="94"/>
      <c r="K399" s="94"/>
      <c r="L399" s="94"/>
      <c r="M399" s="94"/>
      <c r="N399" s="94"/>
      <c r="O399" s="62">
        <f t="shared" si="74"/>
        <v>0.5</v>
      </c>
      <c r="P399" s="63" t="s">
        <v>369</v>
      </c>
      <c r="Q399" s="13"/>
      <c r="R399" s="13"/>
      <c r="S399" s="66">
        <f>C399</f>
        <v>0</v>
      </c>
      <c r="T399" s="74"/>
      <c r="Y399" s="68">
        <f>I399</f>
        <v>0.5</v>
      </c>
      <c r="Z399" s="75"/>
      <c r="AA399" s="69"/>
      <c r="AB399" s="69"/>
      <c r="AC399" s="70"/>
      <c r="AD399" s="71"/>
      <c r="AE399" s="66">
        <f>O399</f>
        <v>0.5</v>
      </c>
      <c r="AF399" s="74"/>
      <c r="AG399" s="15"/>
      <c r="AH399" s="15"/>
      <c r="AI399" s="28"/>
    </row>
    <row r="400" spans="1:47" ht="15" customHeight="1">
      <c r="A400" s="93">
        <f>A399+1</f>
        <v>2</v>
      </c>
      <c r="B400" s="10" t="s">
        <v>370</v>
      </c>
      <c r="C400" s="94">
        <v>1</v>
      </c>
      <c r="D400" s="94"/>
      <c r="E400" s="94"/>
      <c r="F400" s="94"/>
      <c r="G400" s="94"/>
      <c r="H400" s="94"/>
      <c r="I400" s="121">
        <v>-0.25</v>
      </c>
      <c r="J400" s="121"/>
      <c r="K400" s="121"/>
      <c r="L400" s="121"/>
      <c r="M400" s="121"/>
      <c r="N400" s="121"/>
      <c r="O400" s="62">
        <f t="shared" si="74"/>
        <v>0.75</v>
      </c>
      <c r="P400" s="63"/>
      <c r="Q400" s="13"/>
      <c r="R400" s="13"/>
      <c r="T400" s="74">
        <f>SUM(C400:C401)</f>
        <v>2</v>
      </c>
      <c r="Y400" s="72"/>
      <c r="Z400" s="75">
        <f>SUM(I400:I401)</f>
        <v>-0.25</v>
      </c>
      <c r="AA400" s="69"/>
      <c r="AB400" s="69"/>
      <c r="AC400" s="70"/>
      <c r="AD400" s="73"/>
      <c r="AE400" s="27"/>
      <c r="AF400" s="74">
        <f>SUM(O400:O401)</f>
        <v>1.75</v>
      </c>
      <c r="AG400" s="15"/>
      <c r="AH400" s="15"/>
      <c r="AI400" s="28"/>
    </row>
    <row r="401" spans="1:47" ht="15" customHeight="1">
      <c r="A401" s="93">
        <f>A400+1</f>
        <v>3</v>
      </c>
      <c r="B401" s="6" t="s">
        <v>149</v>
      </c>
      <c r="C401" s="94">
        <v>1</v>
      </c>
      <c r="D401" s="94"/>
      <c r="E401" s="94"/>
      <c r="F401" s="94"/>
      <c r="G401" s="94"/>
      <c r="H401" s="94"/>
      <c r="I401" s="61"/>
      <c r="J401" s="61"/>
      <c r="K401" s="61"/>
      <c r="L401" s="61"/>
      <c r="M401" s="61"/>
      <c r="N401" s="61"/>
      <c r="O401" s="62">
        <f t="shared" si="74"/>
        <v>1</v>
      </c>
      <c r="P401" s="63"/>
      <c r="Q401" s="13"/>
      <c r="R401" s="13"/>
      <c r="T401" s="74"/>
      <c r="Y401" s="72"/>
      <c r="Z401" s="75"/>
      <c r="AA401" s="69"/>
      <c r="AB401" s="69"/>
      <c r="AC401" s="70"/>
      <c r="AD401" s="73"/>
      <c r="AE401" s="27"/>
      <c r="AF401" s="74"/>
      <c r="AG401" s="15"/>
      <c r="AH401" s="15"/>
      <c r="AI401" s="28"/>
    </row>
    <row r="402" spans="1:47" ht="15" customHeight="1">
      <c r="A402" s="93">
        <f>A401+1</f>
        <v>4</v>
      </c>
      <c r="B402" s="6" t="s">
        <v>371</v>
      </c>
      <c r="C402" s="61">
        <f>1</f>
        <v>1</v>
      </c>
      <c r="D402" s="61"/>
      <c r="E402" s="61"/>
      <c r="F402" s="61"/>
      <c r="G402" s="61"/>
      <c r="H402" s="61"/>
      <c r="I402" s="291">
        <v>-0.5</v>
      </c>
      <c r="J402" s="61"/>
      <c r="K402" s="61"/>
      <c r="L402" s="61"/>
      <c r="M402" s="61"/>
      <c r="N402" s="61"/>
      <c r="O402" s="62">
        <f t="shared" si="74"/>
        <v>0.5</v>
      </c>
      <c r="P402" s="65" t="s">
        <v>285</v>
      </c>
      <c r="Q402" s="13"/>
      <c r="R402" s="13"/>
      <c r="U402" s="74">
        <f>SUM(C402)</f>
        <v>1</v>
      </c>
      <c r="V402" s="74"/>
      <c r="Y402" s="72"/>
      <c r="Z402" s="69"/>
      <c r="AA402" s="75">
        <f>SUM(I402)</f>
        <v>-0.5</v>
      </c>
      <c r="AB402" s="75"/>
      <c r="AC402" s="70"/>
      <c r="AD402" s="73"/>
      <c r="AE402" s="27"/>
      <c r="AF402" s="15"/>
      <c r="AG402" s="74">
        <f>SUM(O402)</f>
        <v>0.5</v>
      </c>
      <c r="AH402" s="74"/>
      <c r="AI402" s="28"/>
    </row>
    <row r="403" spans="1:47" ht="15" customHeight="1">
      <c r="A403" s="60"/>
      <c r="B403" s="6" t="s">
        <v>219</v>
      </c>
      <c r="C403" s="62">
        <f>SUM(C399:C402)</f>
        <v>3</v>
      </c>
      <c r="D403" s="62">
        <f t="shared" ref="D403:O403" si="77">SUM(D399:D402)</f>
        <v>0</v>
      </c>
      <c r="E403" s="62">
        <f t="shared" si="77"/>
        <v>0</v>
      </c>
      <c r="F403" s="62">
        <f t="shared" si="77"/>
        <v>0</v>
      </c>
      <c r="G403" s="62">
        <f t="shared" si="77"/>
        <v>0</v>
      </c>
      <c r="H403" s="62">
        <f t="shared" si="77"/>
        <v>0</v>
      </c>
      <c r="I403" s="62">
        <f t="shared" si="77"/>
        <v>-0.25</v>
      </c>
      <c r="J403" s="62">
        <f t="shared" si="77"/>
        <v>0</v>
      </c>
      <c r="K403" s="62">
        <f t="shared" si="77"/>
        <v>0</v>
      </c>
      <c r="L403" s="62">
        <f t="shared" si="77"/>
        <v>0</v>
      </c>
      <c r="M403" s="62">
        <f t="shared" si="77"/>
        <v>0</v>
      </c>
      <c r="N403" s="62">
        <f t="shared" si="77"/>
        <v>0</v>
      </c>
      <c r="O403" s="62">
        <f t="shared" si="77"/>
        <v>2.75</v>
      </c>
      <c r="P403" s="63"/>
      <c r="Q403" s="13"/>
      <c r="R403" s="13"/>
      <c r="W403" s="28">
        <f>SUM(S399:V404)</f>
        <v>3</v>
      </c>
      <c r="Y403" s="72"/>
      <c r="Z403" s="69"/>
      <c r="AA403" s="69"/>
      <c r="AB403" s="69"/>
      <c r="AC403" s="70">
        <f>SUM(Y399:AB404)</f>
        <v>-0.25</v>
      </c>
      <c r="AD403" s="73"/>
      <c r="AE403" s="27"/>
      <c r="AF403" s="15"/>
      <c r="AG403" s="15"/>
      <c r="AH403" s="15"/>
      <c r="AI403" s="28">
        <f>SUM(AE399:AH404)</f>
        <v>2.75</v>
      </c>
    </row>
    <row r="404" spans="1:47" ht="15" customHeight="1">
      <c r="A404" s="60"/>
      <c r="B404" s="139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63"/>
      <c r="Q404" s="13"/>
      <c r="R404" s="13"/>
      <c r="Y404" s="72"/>
      <c r="Z404" s="69"/>
      <c r="AA404" s="69"/>
      <c r="AB404" s="69"/>
      <c r="AC404" s="70"/>
      <c r="AD404" s="73"/>
      <c r="AE404" s="27"/>
      <c r="AF404" s="15"/>
      <c r="AG404" s="15"/>
      <c r="AH404" s="15"/>
      <c r="AI404" s="28"/>
    </row>
    <row r="405" spans="1:47" ht="15" customHeight="1">
      <c r="A405" s="82" t="s">
        <v>372</v>
      </c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4"/>
      <c r="Q405" s="85"/>
      <c r="R405" s="85"/>
      <c r="S405" s="86"/>
      <c r="T405" s="87"/>
      <c r="U405" s="87"/>
      <c r="V405" s="87"/>
      <c r="W405" s="88"/>
      <c r="Y405" s="89"/>
      <c r="Z405" s="90"/>
      <c r="AA405" s="90"/>
      <c r="AB405" s="90"/>
      <c r="AC405" s="91"/>
      <c r="AD405" s="92"/>
      <c r="AE405" s="86"/>
      <c r="AF405" s="87"/>
      <c r="AG405" s="87"/>
      <c r="AH405" s="87"/>
      <c r="AI405" s="88"/>
    </row>
    <row r="406" spans="1:47" ht="15" customHeight="1">
      <c r="A406" s="93">
        <v>1</v>
      </c>
      <c r="B406" s="3" t="s">
        <v>373</v>
      </c>
      <c r="C406" s="94">
        <v>1</v>
      </c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62">
        <f t="shared" si="74"/>
        <v>1</v>
      </c>
      <c r="P406" s="95"/>
      <c r="Q406" s="13"/>
      <c r="R406" s="13"/>
      <c r="W406" s="160"/>
      <c r="Y406" s="72"/>
      <c r="Z406" s="69"/>
      <c r="AA406" s="69"/>
      <c r="AB406" s="69"/>
      <c r="AC406" s="161"/>
      <c r="AD406" s="73"/>
      <c r="AE406" s="27"/>
      <c r="AF406" s="15"/>
      <c r="AG406" s="15"/>
      <c r="AH406" s="15"/>
      <c r="AI406" s="160"/>
    </row>
    <row r="407" spans="1:47" ht="15" customHeight="1">
      <c r="A407" s="60"/>
      <c r="B407" s="6" t="s">
        <v>219</v>
      </c>
      <c r="C407" s="61">
        <f>SUM(C406)</f>
        <v>1</v>
      </c>
      <c r="D407" s="61">
        <f t="shared" ref="D407:O407" si="78">SUM(D406)</f>
        <v>0</v>
      </c>
      <c r="E407" s="61">
        <f t="shared" si="78"/>
        <v>0</v>
      </c>
      <c r="F407" s="61">
        <f t="shared" si="78"/>
        <v>0</v>
      </c>
      <c r="G407" s="61">
        <f t="shared" si="78"/>
        <v>0</v>
      </c>
      <c r="H407" s="61">
        <f t="shared" si="78"/>
        <v>0</v>
      </c>
      <c r="I407" s="61">
        <f t="shared" si="78"/>
        <v>0</v>
      </c>
      <c r="J407" s="61">
        <f t="shared" si="78"/>
        <v>0</v>
      </c>
      <c r="K407" s="61">
        <f t="shared" si="78"/>
        <v>0</v>
      </c>
      <c r="L407" s="61">
        <f t="shared" si="78"/>
        <v>0</v>
      </c>
      <c r="M407" s="61">
        <f t="shared" si="78"/>
        <v>0</v>
      </c>
      <c r="N407" s="61">
        <f t="shared" si="78"/>
        <v>0</v>
      </c>
      <c r="O407" s="61">
        <f t="shared" si="78"/>
        <v>1</v>
      </c>
      <c r="P407" s="63"/>
      <c r="Q407" s="13"/>
      <c r="R407" s="13"/>
      <c r="T407" s="74">
        <f>SUM(C407)</f>
        <v>1</v>
      </c>
      <c r="W407" s="28">
        <f>SUM(S406:V408)</f>
        <v>1</v>
      </c>
      <c r="Y407" s="72"/>
      <c r="Z407" s="75">
        <f>SUM(I407)</f>
        <v>0</v>
      </c>
      <c r="AA407" s="69"/>
      <c r="AB407" s="69"/>
      <c r="AC407" s="70">
        <f>SUM(Y406:AB408)</f>
        <v>0</v>
      </c>
      <c r="AD407" s="73"/>
      <c r="AE407" s="27"/>
      <c r="AF407" s="74">
        <f>SUM(O407)</f>
        <v>1</v>
      </c>
      <c r="AG407" s="15"/>
      <c r="AH407" s="15"/>
      <c r="AI407" s="28">
        <f>SUM(AE406:AH408)</f>
        <v>1</v>
      </c>
    </row>
    <row r="408" spans="1:47" ht="15" customHeight="1">
      <c r="A408" s="107"/>
      <c r="B408" s="141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0"/>
      <c r="Q408" s="13"/>
      <c r="R408" s="13"/>
      <c r="W408" s="88"/>
      <c r="Y408" s="72"/>
      <c r="Z408" s="69"/>
      <c r="AA408" s="69"/>
      <c r="AB408" s="69"/>
      <c r="AC408" s="91"/>
      <c r="AD408" s="73"/>
      <c r="AE408" s="27"/>
      <c r="AF408" s="15"/>
      <c r="AG408" s="15"/>
      <c r="AH408" s="15"/>
      <c r="AI408" s="88"/>
    </row>
    <row r="409" spans="1:47" ht="15" customHeight="1" thickBot="1">
      <c r="A409" s="122" t="s">
        <v>374</v>
      </c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4"/>
      <c r="Q409" s="125"/>
      <c r="R409" s="125"/>
      <c r="S409" s="126"/>
      <c r="T409" s="127"/>
      <c r="U409" s="127"/>
      <c r="V409" s="127"/>
      <c r="W409" s="160"/>
      <c r="Y409" s="142"/>
      <c r="Z409" s="143"/>
      <c r="AA409" s="143"/>
      <c r="AB409" s="143"/>
      <c r="AC409" s="161"/>
      <c r="AD409" s="145"/>
      <c r="AE409" s="126"/>
      <c r="AF409" s="127"/>
      <c r="AG409" s="127"/>
      <c r="AH409" s="127"/>
      <c r="AI409" s="160"/>
    </row>
    <row r="410" spans="1:47" ht="23.25" customHeight="1">
      <c r="A410" s="60">
        <v>1</v>
      </c>
      <c r="B410" s="4" t="s">
        <v>375</v>
      </c>
      <c r="C410" s="62">
        <f>0.75</f>
        <v>0.75</v>
      </c>
      <c r="D410" s="62"/>
      <c r="E410" s="62"/>
      <c r="F410" s="62"/>
      <c r="G410" s="62"/>
      <c r="H410" s="62"/>
      <c r="I410" s="62">
        <v>0.25</v>
      </c>
      <c r="J410" s="62"/>
      <c r="K410" s="62"/>
      <c r="L410" s="62"/>
      <c r="M410" s="62"/>
      <c r="N410" s="62"/>
      <c r="O410" s="62">
        <f t="shared" si="74"/>
        <v>1</v>
      </c>
      <c r="P410" s="63" t="s">
        <v>376</v>
      </c>
      <c r="Q410" s="13"/>
      <c r="R410" s="13"/>
      <c r="S410" s="133">
        <f>C410</f>
        <v>0.75</v>
      </c>
      <c r="Y410" s="134">
        <f>I410</f>
        <v>0.25</v>
      </c>
      <c r="Z410" s="69"/>
      <c r="AA410" s="69"/>
      <c r="AB410" s="69"/>
      <c r="AC410" s="70"/>
      <c r="AD410" s="135"/>
      <c r="AE410" s="133">
        <f>O410</f>
        <v>1</v>
      </c>
      <c r="AF410" s="15"/>
      <c r="AG410" s="15"/>
      <c r="AH410" s="15"/>
      <c r="AI410" s="28"/>
    </row>
    <row r="411" spans="1:47" ht="15" customHeight="1">
      <c r="A411" s="93">
        <v>2</v>
      </c>
      <c r="B411" s="3" t="s">
        <v>377</v>
      </c>
      <c r="C411" s="94">
        <v>1</v>
      </c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62">
        <f t="shared" si="74"/>
        <v>1</v>
      </c>
      <c r="P411" s="95"/>
      <c r="Q411" s="13"/>
      <c r="R411" s="13"/>
      <c r="T411" s="74">
        <f>C411</f>
        <v>1</v>
      </c>
      <c r="W411" s="160"/>
      <c r="Y411" s="72"/>
      <c r="Z411" s="75">
        <f>I411</f>
        <v>0</v>
      </c>
      <c r="AA411" s="69"/>
      <c r="AB411" s="69"/>
      <c r="AC411" s="161"/>
      <c r="AD411" s="73"/>
      <c r="AE411" s="27"/>
      <c r="AF411" s="74">
        <f>O411</f>
        <v>1</v>
      </c>
      <c r="AG411" s="15"/>
      <c r="AH411" s="15"/>
      <c r="AI411" s="160"/>
    </row>
    <row r="412" spans="1:47" s="129" customFormat="1" ht="15" customHeight="1">
      <c r="A412" s="60"/>
      <c r="B412" s="6" t="s">
        <v>79</v>
      </c>
      <c r="C412" s="62">
        <f>SUM(C410:C411)</f>
        <v>1.75</v>
      </c>
      <c r="D412" s="62">
        <f t="shared" ref="D412:O412" si="79">SUM(D410:D411)</f>
        <v>0</v>
      </c>
      <c r="E412" s="62">
        <f t="shared" si="79"/>
        <v>0</v>
      </c>
      <c r="F412" s="62">
        <f t="shared" si="79"/>
        <v>0</v>
      </c>
      <c r="G412" s="62">
        <f t="shared" si="79"/>
        <v>0</v>
      </c>
      <c r="H412" s="62">
        <f t="shared" si="79"/>
        <v>0</v>
      </c>
      <c r="I412" s="62">
        <f t="shared" si="79"/>
        <v>0.25</v>
      </c>
      <c r="J412" s="62">
        <f t="shared" si="79"/>
        <v>0</v>
      </c>
      <c r="K412" s="62">
        <f t="shared" si="79"/>
        <v>0</v>
      </c>
      <c r="L412" s="62">
        <f t="shared" si="79"/>
        <v>0</v>
      </c>
      <c r="M412" s="62">
        <f t="shared" si="79"/>
        <v>0</v>
      </c>
      <c r="N412" s="62">
        <f t="shared" si="79"/>
        <v>0</v>
      </c>
      <c r="O412" s="62">
        <f t="shared" si="79"/>
        <v>2</v>
      </c>
      <c r="P412" s="63"/>
      <c r="Q412" s="13"/>
      <c r="R412" s="13"/>
      <c r="S412" s="27"/>
      <c r="T412" s="78"/>
      <c r="U412" s="15"/>
      <c r="V412" s="15"/>
      <c r="W412" s="28">
        <f>SUM(S410:V412)</f>
        <v>1.75</v>
      </c>
      <c r="X412" s="17"/>
      <c r="Y412" s="72"/>
      <c r="Z412" s="79"/>
      <c r="AA412" s="69"/>
      <c r="AB412" s="69"/>
      <c r="AC412" s="70">
        <f>SUM(Y410:AB412)</f>
        <v>0.25</v>
      </c>
      <c r="AD412" s="73"/>
      <c r="AE412" s="27"/>
      <c r="AF412" s="78"/>
      <c r="AG412" s="15"/>
      <c r="AH412" s="15"/>
      <c r="AI412" s="28">
        <f>SUM(AE410:AH412)</f>
        <v>2</v>
      </c>
      <c r="AJ412" s="25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</row>
    <row r="413" spans="1:47" ht="15" customHeight="1">
      <c r="A413" s="60"/>
      <c r="B413" s="139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3"/>
      <c r="Q413" s="13"/>
      <c r="R413" s="13"/>
      <c r="Y413" s="72"/>
      <c r="Z413" s="69"/>
      <c r="AA413" s="69"/>
      <c r="AB413" s="69"/>
      <c r="AC413" s="70"/>
      <c r="AD413" s="73"/>
      <c r="AE413" s="27"/>
      <c r="AF413" s="15"/>
      <c r="AG413" s="15"/>
      <c r="AH413" s="15"/>
      <c r="AI413" s="28"/>
    </row>
    <row r="414" spans="1:47" ht="15" customHeight="1">
      <c r="A414" s="82" t="s">
        <v>378</v>
      </c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4"/>
      <c r="Q414" s="85"/>
      <c r="R414" s="85"/>
      <c r="S414" s="86"/>
      <c r="T414" s="87"/>
      <c r="U414" s="87"/>
      <c r="V414" s="87"/>
      <c r="W414" s="88"/>
      <c r="Y414" s="89"/>
      <c r="Z414" s="90"/>
      <c r="AA414" s="90"/>
      <c r="AB414" s="90"/>
      <c r="AC414" s="91"/>
      <c r="AD414" s="92"/>
      <c r="AE414" s="86"/>
      <c r="AF414" s="87"/>
      <c r="AG414" s="87"/>
      <c r="AH414" s="87"/>
      <c r="AI414" s="88"/>
    </row>
    <row r="415" spans="1:47" ht="15" customHeight="1">
      <c r="A415" s="93">
        <v>1</v>
      </c>
      <c r="B415" s="3" t="s">
        <v>379</v>
      </c>
      <c r="C415" s="94">
        <v>1</v>
      </c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62">
        <f t="shared" si="74"/>
        <v>1</v>
      </c>
      <c r="P415" s="95"/>
      <c r="Q415" s="13"/>
      <c r="R415" s="13"/>
      <c r="Y415" s="72"/>
      <c r="Z415" s="69"/>
      <c r="AA415" s="69"/>
      <c r="AB415" s="69"/>
      <c r="AC415" s="70"/>
      <c r="AD415" s="73"/>
      <c r="AE415" s="27"/>
      <c r="AF415" s="15"/>
      <c r="AG415" s="15"/>
      <c r="AH415" s="15"/>
      <c r="AI415" s="28"/>
    </row>
    <row r="416" spans="1:47" ht="15" customHeight="1">
      <c r="A416" s="60"/>
      <c r="B416" s="4" t="s">
        <v>79</v>
      </c>
      <c r="C416" s="61">
        <f>SUM(C415)</f>
        <v>1</v>
      </c>
      <c r="D416" s="61">
        <f t="shared" ref="D416:O416" si="80">SUM(D415)</f>
        <v>0</v>
      </c>
      <c r="E416" s="61">
        <f t="shared" si="80"/>
        <v>0</v>
      </c>
      <c r="F416" s="61">
        <f t="shared" si="80"/>
        <v>0</v>
      </c>
      <c r="G416" s="61">
        <f t="shared" si="80"/>
        <v>0</v>
      </c>
      <c r="H416" s="61">
        <f t="shared" si="80"/>
        <v>0</v>
      </c>
      <c r="I416" s="61">
        <f t="shared" si="80"/>
        <v>0</v>
      </c>
      <c r="J416" s="61">
        <f t="shared" si="80"/>
        <v>0</v>
      </c>
      <c r="K416" s="61">
        <f t="shared" si="80"/>
        <v>0</v>
      </c>
      <c r="L416" s="61">
        <f t="shared" si="80"/>
        <v>0</v>
      </c>
      <c r="M416" s="61">
        <f t="shared" si="80"/>
        <v>0</v>
      </c>
      <c r="N416" s="61">
        <f t="shared" si="80"/>
        <v>0</v>
      </c>
      <c r="O416" s="61">
        <f t="shared" si="80"/>
        <v>1</v>
      </c>
      <c r="P416" s="63"/>
      <c r="Q416" s="13"/>
      <c r="R416" s="13"/>
      <c r="T416" s="74">
        <f>SUM(C416)</f>
        <v>1</v>
      </c>
      <c r="W416" s="28">
        <f>SUM(S415:V417)</f>
        <v>1</v>
      </c>
      <c r="Y416" s="72"/>
      <c r="Z416" s="75">
        <f>SUM(I416)</f>
        <v>0</v>
      </c>
      <c r="AA416" s="69"/>
      <c r="AB416" s="69"/>
      <c r="AC416" s="70">
        <f>SUM(Y415:AB417)</f>
        <v>0</v>
      </c>
      <c r="AD416" s="73"/>
      <c r="AE416" s="27"/>
      <c r="AF416" s="74">
        <f>SUM(O416)</f>
        <v>1</v>
      </c>
      <c r="AG416" s="15"/>
      <c r="AH416" s="15"/>
      <c r="AI416" s="28">
        <f>SUM(AE415:AH417)</f>
        <v>1</v>
      </c>
    </row>
    <row r="417" spans="1:47" ht="15" customHeight="1" thickBot="1">
      <c r="A417" s="107"/>
      <c r="B417" s="141" t="s">
        <v>380</v>
      </c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10"/>
      <c r="Q417" s="13"/>
      <c r="R417" s="13"/>
      <c r="Y417" s="72"/>
      <c r="Z417" s="69"/>
      <c r="AA417" s="69"/>
      <c r="AB417" s="69"/>
      <c r="AC417" s="70"/>
      <c r="AD417" s="73"/>
      <c r="AE417" s="27"/>
      <c r="AF417" s="15"/>
      <c r="AG417" s="15"/>
      <c r="AH417" s="15"/>
      <c r="AI417" s="28"/>
    </row>
    <row r="418" spans="1:47" ht="15" customHeight="1">
      <c r="A418" s="111" t="s">
        <v>437</v>
      </c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3"/>
      <c r="Q418" s="85"/>
      <c r="R418" s="85"/>
      <c r="S418" s="86"/>
      <c r="T418" s="87"/>
      <c r="U418" s="87"/>
      <c r="V418" s="87"/>
      <c r="W418" s="88"/>
      <c r="Y418" s="89"/>
      <c r="Z418" s="90"/>
      <c r="AA418" s="90"/>
      <c r="AB418" s="90"/>
      <c r="AC418" s="91"/>
      <c r="AD418" s="92"/>
      <c r="AE418" s="86"/>
      <c r="AF418" s="87"/>
      <c r="AG418" s="87"/>
      <c r="AH418" s="87"/>
      <c r="AI418" s="88"/>
    </row>
    <row r="419" spans="1:47" ht="15" customHeight="1">
      <c r="A419" s="159">
        <v>1</v>
      </c>
      <c r="B419" s="120" t="s">
        <v>381</v>
      </c>
      <c r="C419" s="121">
        <f>1.75-0.25</f>
        <v>1.5</v>
      </c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62">
        <f t="shared" si="74"/>
        <v>1.5</v>
      </c>
      <c r="P419" s="314"/>
      <c r="Q419" s="315"/>
      <c r="R419" s="315"/>
      <c r="S419" s="133">
        <f>SUM(C419)</f>
        <v>1.5</v>
      </c>
      <c r="Y419" s="134">
        <f>SUM(I419)</f>
        <v>0</v>
      </c>
      <c r="Z419" s="69"/>
      <c r="AA419" s="69"/>
      <c r="AB419" s="69"/>
      <c r="AC419" s="70"/>
      <c r="AD419" s="135"/>
      <c r="AE419" s="133">
        <f>SUM(O419)</f>
        <v>1.5</v>
      </c>
      <c r="AF419" s="15"/>
      <c r="AG419" s="15"/>
      <c r="AH419" s="15"/>
      <c r="AI419" s="28"/>
    </row>
    <row r="420" spans="1:47" ht="15" customHeight="1">
      <c r="A420" s="97">
        <f>A419+1</f>
        <v>2</v>
      </c>
      <c r="B420" s="5" t="s">
        <v>99</v>
      </c>
      <c r="C420" s="61">
        <f>4</f>
        <v>4</v>
      </c>
      <c r="D420" s="94"/>
      <c r="E420" s="94"/>
      <c r="F420" s="94"/>
      <c r="G420" s="94"/>
      <c r="H420" s="94"/>
      <c r="I420" s="94">
        <v>-1</v>
      </c>
      <c r="J420" s="94"/>
      <c r="K420" s="94"/>
      <c r="L420" s="94"/>
      <c r="M420" s="94"/>
      <c r="N420" s="94"/>
      <c r="O420" s="62">
        <f t="shared" si="74"/>
        <v>3</v>
      </c>
      <c r="P420" s="95" t="s">
        <v>112</v>
      </c>
      <c r="Q420" s="315"/>
      <c r="R420" s="315"/>
      <c r="T420" s="74">
        <f>SUM(C420:C420)</f>
        <v>4</v>
      </c>
      <c r="Y420" s="72"/>
      <c r="Z420" s="75">
        <f>SUM(I420:I420)</f>
        <v>-1</v>
      </c>
      <c r="AA420" s="69"/>
      <c r="AB420" s="69"/>
      <c r="AC420" s="70"/>
      <c r="AD420" s="73"/>
      <c r="AE420" s="27"/>
      <c r="AF420" s="74">
        <f>SUM(O420:O420)</f>
        <v>3</v>
      </c>
      <c r="AG420" s="15"/>
      <c r="AH420" s="15"/>
      <c r="AI420" s="28"/>
    </row>
    <row r="421" spans="1:47" s="77" customFormat="1" ht="15" customHeight="1">
      <c r="A421" s="97">
        <f>A420+1</f>
        <v>3</v>
      </c>
      <c r="B421" s="5" t="s">
        <v>150</v>
      </c>
      <c r="C421" s="61">
        <v>0.5</v>
      </c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2">
        <f t="shared" si="74"/>
        <v>0.5</v>
      </c>
      <c r="P421" s="65"/>
      <c r="S421" s="27"/>
      <c r="T421" s="15"/>
      <c r="U421" s="74">
        <f>SUM(C421)</f>
        <v>0.5</v>
      </c>
      <c r="V421" s="74"/>
      <c r="W421" s="28"/>
      <c r="X421" s="17"/>
      <c r="Y421" s="72"/>
      <c r="Z421" s="69"/>
      <c r="AA421" s="75">
        <f>SUM(I421)</f>
        <v>0</v>
      </c>
      <c r="AB421" s="75"/>
      <c r="AC421" s="70"/>
      <c r="AD421" s="73"/>
      <c r="AE421" s="27"/>
      <c r="AF421" s="15"/>
      <c r="AG421" s="74">
        <f>SUM(O421)</f>
        <v>0.5</v>
      </c>
      <c r="AH421" s="74"/>
      <c r="AI421" s="28"/>
      <c r="AJ421" s="25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</row>
    <row r="422" spans="1:47" s="77" customFormat="1" ht="15" customHeight="1">
      <c r="A422" s="97"/>
      <c r="B422" s="5" t="s">
        <v>79</v>
      </c>
      <c r="C422" s="62">
        <f>SUM(C419:C421)</f>
        <v>6</v>
      </c>
      <c r="D422" s="62">
        <f t="shared" ref="D422:O422" si="81">SUM(D419:D421)</f>
        <v>0</v>
      </c>
      <c r="E422" s="62">
        <f t="shared" si="81"/>
        <v>0</v>
      </c>
      <c r="F422" s="62">
        <f t="shared" si="81"/>
        <v>0</v>
      </c>
      <c r="G422" s="62">
        <f t="shared" si="81"/>
        <v>0</v>
      </c>
      <c r="H422" s="62">
        <f t="shared" si="81"/>
        <v>0</v>
      </c>
      <c r="I422" s="62">
        <f t="shared" si="81"/>
        <v>-1</v>
      </c>
      <c r="J422" s="62">
        <f t="shared" si="81"/>
        <v>0</v>
      </c>
      <c r="K422" s="62">
        <f t="shared" si="81"/>
        <v>0</v>
      </c>
      <c r="L422" s="62">
        <f t="shared" si="81"/>
        <v>0</v>
      </c>
      <c r="M422" s="62">
        <f t="shared" si="81"/>
        <v>0</v>
      </c>
      <c r="N422" s="62">
        <f t="shared" si="81"/>
        <v>0</v>
      </c>
      <c r="O422" s="62">
        <f t="shared" si="81"/>
        <v>5</v>
      </c>
      <c r="P422" s="316"/>
      <c r="Q422" s="315"/>
      <c r="R422" s="315"/>
      <c r="S422" s="27"/>
      <c r="T422" s="15"/>
      <c r="U422" s="15"/>
      <c r="V422" s="15"/>
      <c r="W422" s="28">
        <f>SUM(S419:V423)</f>
        <v>6</v>
      </c>
      <c r="X422" s="17"/>
      <c r="Y422" s="72"/>
      <c r="Z422" s="69"/>
      <c r="AA422" s="69"/>
      <c r="AB422" s="69"/>
      <c r="AC422" s="70">
        <f>SUM(Y419:AB423)</f>
        <v>-1</v>
      </c>
      <c r="AD422" s="73"/>
      <c r="AE422" s="27"/>
      <c r="AF422" s="15"/>
      <c r="AG422" s="15"/>
      <c r="AH422" s="15"/>
      <c r="AI422" s="28">
        <f>SUM(AE419:AH423)</f>
        <v>5</v>
      </c>
      <c r="AJ422" s="25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</row>
    <row r="423" spans="1:47" s="77" customFormat="1" ht="15" customHeight="1">
      <c r="A423" s="107"/>
      <c r="B423" s="141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0"/>
      <c r="Q423" s="13"/>
      <c r="R423" s="13"/>
      <c r="S423" s="27"/>
      <c r="T423" s="15"/>
      <c r="U423" s="15"/>
      <c r="V423" s="15"/>
      <c r="W423" s="28"/>
      <c r="X423" s="17"/>
      <c r="Y423" s="72"/>
      <c r="Z423" s="69"/>
      <c r="AA423" s="69"/>
      <c r="AB423" s="69"/>
      <c r="AC423" s="70"/>
      <c r="AD423" s="73"/>
      <c r="AE423" s="27"/>
      <c r="AF423" s="15"/>
      <c r="AG423" s="15"/>
      <c r="AH423" s="15"/>
      <c r="AI423" s="28"/>
      <c r="AJ423" s="25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</row>
    <row r="424" spans="1:47" s="77" customFormat="1" ht="15" customHeight="1" thickBot="1">
      <c r="A424" s="122" t="s">
        <v>382</v>
      </c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4"/>
      <c r="Q424" s="125"/>
      <c r="R424" s="125"/>
      <c r="S424" s="126"/>
      <c r="T424" s="127"/>
      <c r="U424" s="127"/>
      <c r="V424" s="127"/>
      <c r="W424" s="160"/>
      <c r="X424" s="17"/>
      <c r="Y424" s="142"/>
      <c r="Z424" s="143"/>
      <c r="AA424" s="143"/>
      <c r="AB424" s="143"/>
      <c r="AC424" s="161"/>
      <c r="AD424" s="145"/>
      <c r="AE424" s="126"/>
      <c r="AF424" s="127"/>
      <c r="AG424" s="127"/>
      <c r="AH424" s="127"/>
      <c r="AI424" s="160"/>
      <c r="AJ424" s="25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</row>
    <row r="425" spans="1:47" s="77" customFormat="1" ht="15" customHeight="1">
      <c r="A425" s="93">
        <v>1</v>
      </c>
      <c r="B425" s="3" t="s">
        <v>383</v>
      </c>
      <c r="C425" s="94">
        <v>1.5</v>
      </c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62">
        <f t="shared" si="74"/>
        <v>1.5</v>
      </c>
      <c r="P425" s="95"/>
      <c r="Q425" s="13"/>
      <c r="R425" s="13"/>
      <c r="S425" s="27"/>
      <c r="T425" s="15"/>
      <c r="U425" s="15"/>
      <c r="V425" s="15"/>
      <c r="W425" s="160"/>
      <c r="X425" s="17"/>
      <c r="Y425" s="72"/>
      <c r="Z425" s="69"/>
      <c r="AA425" s="69"/>
      <c r="AB425" s="69"/>
      <c r="AC425" s="161"/>
      <c r="AD425" s="73"/>
      <c r="AE425" s="27"/>
      <c r="AF425" s="15"/>
      <c r="AG425" s="15"/>
      <c r="AH425" s="15"/>
      <c r="AI425" s="160"/>
      <c r="AJ425" s="25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</row>
    <row r="426" spans="1:47" s="77" customFormat="1" ht="15" customHeight="1">
      <c r="A426" s="60">
        <v>2</v>
      </c>
      <c r="B426" s="4" t="s">
        <v>384</v>
      </c>
      <c r="C426" s="61">
        <v>1</v>
      </c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2">
        <f t="shared" si="74"/>
        <v>1</v>
      </c>
      <c r="P426" s="63"/>
      <c r="Q426" s="13"/>
      <c r="R426" s="13"/>
      <c r="S426" s="27"/>
      <c r="T426" s="74">
        <f>SUM(C425:C426)</f>
        <v>2.5</v>
      </c>
      <c r="U426" s="15"/>
      <c r="V426" s="15"/>
      <c r="W426" s="28"/>
      <c r="X426" s="17"/>
      <c r="Y426" s="72"/>
      <c r="Z426" s="75">
        <f>SUM(I425:I426)</f>
        <v>0</v>
      </c>
      <c r="AA426" s="69"/>
      <c r="AB426" s="69"/>
      <c r="AC426" s="70"/>
      <c r="AD426" s="73"/>
      <c r="AE426" s="27"/>
      <c r="AF426" s="74">
        <f>SUM(O425:O426)</f>
        <v>2.5</v>
      </c>
      <c r="AG426" s="15"/>
      <c r="AH426" s="15"/>
      <c r="AI426" s="28"/>
      <c r="AJ426" s="25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</row>
    <row r="427" spans="1:47" s="129" customFormat="1" ht="15" customHeight="1">
      <c r="A427" s="60"/>
      <c r="B427" s="4" t="s">
        <v>219</v>
      </c>
      <c r="C427" s="61">
        <f>SUM(C425:C426)</f>
        <v>2.5</v>
      </c>
      <c r="D427" s="61">
        <f t="shared" ref="D427:O427" si="82">SUM(D425:D426)</f>
        <v>0</v>
      </c>
      <c r="E427" s="61">
        <f t="shared" si="82"/>
        <v>0</v>
      </c>
      <c r="F427" s="61">
        <f t="shared" si="82"/>
        <v>0</v>
      </c>
      <c r="G427" s="61">
        <f t="shared" si="82"/>
        <v>0</v>
      </c>
      <c r="H427" s="61">
        <f t="shared" si="82"/>
        <v>0</v>
      </c>
      <c r="I427" s="61">
        <f t="shared" si="82"/>
        <v>0</v>
      </c>
      <c r="J427" s="61">
        <f t="shared" si="82"/>
        <v>0</v>
      </c>
      <c r="K427" s="61">
        <f t="shared" si="82"/>
        <v>0</v>
      </c>
      <c r="L427" s="61">
        <f t="shared" si="82"/>
        <v>0</v>
      </c>
      <c r="M427" s="61">
        <f t="shared" si="82"/>
        <v>0</v>
      </c>
      <c r="N427" s="61">
        <f t="shared" si="82"/>
        <v>0</v>
      </c>
      <c r="O427" s="61">
        <f t="shared" si="82"/>
        <v>2.5</v>
      </c>
      <c r="P427" s="63"/>
      <c r="Q427" s="13"/>
      <c r="R427" s="13"/>
      <c r="S427" s="27"/>
      <c r="T427" s="15"/>
      <c r="U427" s="15"/>
      <c r="V427" s="15"/>
      <c r="W427" s="28"/>
      <c r="X427" s="17"/>
      <c r="Y427" s="72"/>
      <c r="Z427" s="69"/>
      <c r="AA427" s="69"/>
      <c r="AB427" s="69"/>
      <c r="AC427" s="70"/>
      <c r="AD427" s="73"/>
      <c r="AE427" s="27"/>
      <c r="AF427" s="15"/>
      <c r="AG427" s="15"/>
      <c r="AH427" s="15"/>
      <c r="AI427" s="28"/>
      <c r="AJ427" s="25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</row>
    <row r="428" spans="1:47" ht="15" customHeight="1">
      <c r="A428" s="60"/>
      <c r="B428" s="139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63"/>
      <c r="Q428" s="13"/>
      <c r="R428" s="13"/>
      <c r="Y428" s="72"/>
      <c r="Z428" s="69"/>
      <c r="AA428" s="69"/>
      <c r="AB428" s="69"/>
      <c r="AC428" s="70"/>
      <c r="AD428" s="73"/>
      <c r="AE428" s="27"/>
      <c r="AF428" s="15"/>
      <c r="AG428" s="15"/>
      <c r="AH428" s="15"/>
      <c r="AI428" s="28"/>
    </row>
    <row r="429" spans="1:47" ht="15" customHeight="1">
      <c r="A429" s="82" t="s">
        <v>385</v>
      </c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4"/>
      <c r="Q429" s="85"/>
      <c r="R429" s="85"/>
      <c r="S429" s="86"/>
      <c r="T429" s="87"/>
      <c r="U429" s="87"/>
      <c r="V429" s="87"/>
      <c r="Y429" s="89"/>
      <c r="Z429" s="90"/>
      <c r="AA429" s="90"/>
      <c r="AB429" s="90"/>
      <c r="AC429" s="70"/>
      <c r="AD429" s="92"/>
      <c r="AE429" s="86"/>
      <c r="AF429" s="87"/>
      <c r="AG429" s="87"/>
      <c r="AH429" s="87"/>
      <c r="AI429" s="28"/>
    </row>
    <row r="430" spans="1:47" ht="15" customHeight="1">
      <c r="A430" s="93">
        <v>1</v>
      </c>
      <c r="B430" s="3" t="s">
        <v>386</v>
      </c>
      <c r="C430" s="94">
        <v>1</v>
      </c>
      <c r="D430" s="289"/>
      <c r="E430" s="289"/>
      <c r="F430" s="289"/>
      <c r="G430" s="289"/>
      <c r="H430" s="289"/>
      <c r="I430" s="289"/>
      <c r="J430" s="289"/>
      <c r="K430" s="289"/>
      <c r="L430" s="289"/>
      <c r="M430" s="289"/>
      <c r="N430" s="289"/>
      <c r="O430" s="62">
        <f t="shared" si="74"/>
        <v>1</v>
      </c>
      <c r="P430" s="290"/>
      <c r="R430" s="13"/>
      <c r="S430" s="66">
        <f>SUM(C430)</f>
        <v>1</v>
      </c>
      <c r="W430" s="160"/>
      <c r="Y430" s="68">
        <f>SUM(I430)</f>
        <v>0</v>
      </c>
      <c r="Z430" s="69"/>
      <c r="AA430" s="69"/>
      <c r="AB430" s="69"/>
      <c r="AC430" s="161"/>
      <c r="AD430" s="71"/>
      <c r="AE430" s="66">
        <f>SUM(O430)</f>
        <v>1</v>
      </c>
      <c r="AF430" s="15"/>
      <c r="AG430" s="15"/>
      <c r="AH430" s="15"/>
      <c r="AI430" s="160"/>
    </row>
    <row r="431" spans="1:47" ht="15" customHeight="1">
      <c r="A431" s="60">
        <f>A430+1</f>
        <v>2</v>
      </c>
      <c r="B431" s="4" t="s">
        <v>387</v>
      </c>
      <c r="C431" s="61">
        <v>2</v>
      </c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2">
        <f t="shared" si="74"/>
        <v>2</v>
      </c>
      <c r="P431" s="63"/>
      <c r="Q431" s="13"/>
      <c r="R431" s="13"/>
      <c r="T431" s="74">
        <f>SUM(C431:C431)</f>
        <v>2</v>
      </c>
      <c r="Y431" s="72"/>
      <c r="Z431" s="75">
        <f>SUM(I431:I431)</f>
        <v>0</v>
      </c>
      <c r="AA431" s="69"/>
      <c r="AB431" s="69"/>
      <c r="AC431" s="70"/>
      <c r="AD431" s="73"/>
      <c r="AE431" s="27"/>
      <c r="AF431" s="74">
        <f>SUM(O431:O431)</f>
        <v>2</v>
      </c>
      <c r="AG431" s="15"/>
      <c r="AH431" s="15"/>
      <c r="AI431" s="28"/>
    </row>
    <row r="432" spans="1:47" ht="15" customHeight="1">
      <c r="A432" s="60">
        <f>A431+1</f>
        <v>3</v>
      </c>
      <c r="B432" s="4" t="s">
        <v>388</v>
      </c>
      <c r="C432" s="61">
        <v>1</v>
      </c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2">
        <f t="shared" si="74"/>
        <v>1</v>
      </c>
      <c r="P432" s="63"/>
      <c r="Q432" s="13"/>
      <c r="R432" s="13"/>
      <c r="U432" s="74">
        <f>SUM(C432)</f>
        <v>1</v>
      </c>
      <c r="Y432" s="72"/>
      <c r="Z432" s="69"/>
      <c r="AA432" s="75">
        <f>SUM(I432)</f>
        <v>0</v>
      </c>
      <c r="AB432" s="69"/>
      <c r="AC432" s="70"/>
      <c r="AD432" s="73"/>
      <c r="AE432" s="27"/>
      <c r="AF432" s="15"/>
      <c r="AG432" s="74">
        <f>SUM(O432)</f>
        <v>1</v>
      </c>
      <c r="AH432" s="15"/>
      <c r="AI432" s="28"/>
    </row>
    <row r="433" spans="1:47" ht="15" customHeight="1">
      <c r="A433" s="60"/>
      <c r="B433" s="6" t="s">
        <v>79</v>
      </c>
      <c r="C433" s="61">
        <f>SUM(C430:C432)</f>
        <v>4</v>
      </c>
      <c r="D433" s="61">
        <f t="shared" ref="D433:O433" si="83">SUM(D430:D432)</f>
        <v>0</v>
      </c>
      <c r="E433" s="61">
        <f t="shared" si="83"/>
        <v>0</v>
      </c>
      <c r="F433" s="61">
        <f t="shared" si="83"/>
        <v>0</v>
      </c>
      <c r="G433" s="61">
        <f t="shared" si="83"/>
        <v>0</v>
      </c>
      <c r="H433" s="61">
        <f t="shared" si="83"/>
        <v>0</v>
      </c>
      <c r="I433" s="61">
        <f t="shared" si="83"/>
        <v>0</v>
      </c>
      <c r="J433" s="61">
        <f t="shared" si="83"/>
        <v>0</v>
      </c>
      <c r="K433" s="61">
        <f t="shared" si="83"/>
        <v>0</v>
      </c>
      <c r="L433" s="61">
        <f t="shared" si="83"/>
        <v>0</v>
      </c>
      <c r="M433" s="61">
        <f t="shared" si="83"/>
        <v>0</v>
      </c>
      <c r="N433" s="61">
        <f t="shared" si="83"/>
        <v>0</v>
      </c>
      <c r="O433" s="61">
        <f t="shared" si="83"/>
        <v>4</v>
      </c>
      <c r="P433" s="63"/>
      <c r="Q433" s="13"/>
      <c r="R433" s="13"/>
      <c r="Y433" s="72"/>
      <c r="Z433" s="69"/>
      <c r="AA433" s="69"/>
      <c r="AB433" s="69"/>
      <c r="AC433" s="70"/>
      <c r="AD433" s="73"/>
      <c r="AE433" s="27"/>
      <c r="AF433" s="15"/>
      <c r="AG433" s="15"/>
      <c r="AH433" s="15"/>
      <c r="AI433" s="28"/>
    </row>
    <row r="434" spans="1:47" ht="15" customHeight="1">
      <c r="A434" s="60"/>
      <c r="B434" s="139" t="s">
        <v>389</v>
      </c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63"/>
      <c r="Q434" s="13"/>
      <c r="R434" s="13"/>
      <c r="W434" s="28">
        <f>SUM(S430:V433)</f>
        <v>4</v>
      </c>
      <c r="Y434" s="72"/>
      <c r="Z434" s="69"/>
      <c r="AA434" s="69"/>
      <c r="AB434" s="69"/>
      <c r="AC434" s="70">
        <f>SUM(Y430:AB433)</f>
        <v>0</v>
      </c>
      <c r="AD434" s="73"/>
      <c r="AE434" s="27"/>
      <c r="AF434" s="15"/>
      <c r="AG434" s="15"/>
      <c r="AH434" s="15"/>
      <c r="AI434" s="28">
        <f>SUM(AE430:AH433)</f>
        <v>4</v>
      </c>
    </row>
    <row r="435" spans="1:47" ht="15" customHeight="1">
      <c r="A435" s="82" t="s">
        <v>390</v>
      </c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4"/>
      <c r="Q435" s="85"/>
      <c r="R435" s="85"/>
      <c r="S435" s="86"/>
      <c r="T435" s="87"/>
      <c r="U435" s="87"/>
      <c r="V435" s="87"/>
      <c r="Y435" s="89"/>
      <c r="Z435" s="90"/>
      <c r="AA435" s="90"/>
      <c r="AB435" s="90"/>
      <c r="AC435" s="70"/>
      <c r="AD435" s="92"/>
      <c r="AE435" s="86"/>
      <c r="AF435" s="87"/>
      <c r="AG435" s="87"/>
      <c r="AH435" s="87"/>
      <c r="AI435" s="28"/>
    </row>
    <row r="436" spans="1:47" ht="24" customHeight="1">
      <c r="A436" s="93">
        <v>1</v>
      </c>
      <c r="B436" s="10" t="s">
        <v>391</v>
      </c>
      <c r="C436" s="94">
        <f>0.5</f>
        <v>0.5</v>
      </c>
      <c r="D436" s="94"/>
      <c r="E436" s="94"/>
      <c r="F436" s="94"/>
      <c r="G436" s="94"/>
      <c r="H436" s="94"/>
      <c r="I436" s="94">
        <v>-0.5</v>
      </c>
      <c r="J436" s="94"/>
      <c r="K436" s="94"/>
      <c r="L436" s="94"/>
      <c r="M436" s="94"/>
      <c r="N436" s="94"/>
      <c r="O436" s="62">
        <f t="shared" si="74"/>
        <v>0</v>
      </c>
      <c r="P436" s="63" t="s">
        <v>392</v>
      </c>
      <c r="Q436" s="13"/>
      <c r="R436" s="13"/>
      <c r="S436" s="66">
        <f>C436</f>
        <v>0.5</v>
      </c>
      <c r="T436" s="74"/>
      <c r="W436" s="160"/>
      <c r="Y436" s="68">
        <f>I436</f>
        <v>-0.5</v>
      </c>
      <c r="Z436" s="75"/>
      <c r="AA436" s="69"/>
      <c r="AB436" s="69"/>
      <c r="AC436" s="161"/>
      <c r="AD436" s="71"/>
      <c r="AE436" s="66">
        <f>O436</f>
        <v>0</v>
      </c>
      <c r="AF436" s="74"/>
      <c r="AG436" s="15"/>
      <c r="AH436" s="15"/>
      <c r="AI436" s="160"/>
    </row>
    <row r="437" spans="1:47" ht="15" customHeight="1">
      <c r="A437" s="159">
        <v>2</v>
      </c>
      <c r="B437" s="120" t="s">
        <v>185</v>
      </c>
      <c r="C437" s="94">
        <f>1</f>
        <v>1</v>
      </c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62">
        <f t="shared" si="74"/>
        <v>1</v>
      </c>
      <c r="P437" s="106"/>
      <c r="Q437" s="11"/>
      <c r="R437" s="11"/>
      <c r="T437" s="74">
        <f>SUM(C437)</f>
        <v>1</v>
      </c>
      <c r="W437" s="216">
        <f>SUM(S436:U439)</f>
        <v>1.5</v>
      </c>
      <c r="X437" s="100"/>
      <c r="Y437" s="72"/>
      <c r="Z437" s="75">
        <f>SUM(I437)</f>
        <v>0</v>
      </c>
      <c r="AA437" s="69"/>
      <c r="AB437" s="69"/>
      <c r="AC437" s="217">
        <f>SUM(Y436:AA439)</f>
        <v>-0.5</v>
      </c>
      <c r="AD437" s="73"/>
      <c r="AE437" s="27"/>
      <c r="AF437" s="74">
        <f>SUM(O437)</f>
        <v>1</v>
      </c>
      <c r="AG437" s="15"/>
      <c r="AH437" s="15"/>
      <c r="AI437" s="216">
        <f>SUM(AE436:AG439)</f>
        <v>1</v>
      </c>
    </row>
    <row r="438" spans="1:47" ht="15" customHeight="1">
      <c r="A438" s="60"/>
      <c r="B438" s="6" t="s">
        <v>79</v>
      </c>
      <c r="C438" s="61">
        <f>SUM(C436:C437)</f>
        <v>1.5</v>
      </c>
      <c r="D438" s="61">
        <f t="shared" ref="D438:O438" si="84">SUM(D436:D437)</f>
        <v>0</v>
      </c>
      <c r="E438" s="61">
        <f t="shared" si="84"/>
        <v>0</v>
      </c>
      <c r="F438" s="61">
        <f t="shared" si="84"/>
        <v>0</v>
      </c>
      <c r="G438" s="61">
        <f t="shared" si="84"/>
        <v>0</v>
      </c>
      <c r="H438" s="61">
        <f t="shared" si="84"/>
        <v>0</v>
      </c>
      <c r="I438" s="61">
        <f t="shared" si="84"/>
        <v>-0.5</v>
      </c>
      <c r="J438" s="61">
        <f t="shared" si="84"/>
        <v>0</v>
      </c>
      <c r="K438" s="61">
        <f t="shared" si="84"/>
        <v>0</v>
      </c>
      <c r="L438" s="61">
        <f t="shared" si="84"/>
        <v>0</v>
      </c>
      <c r="M438" s="61">
        <f t="shared" si="84"/>
        <v>0</v>
      </c>
      <c r="N438" s="61">
        <f t="shared" si="84"/>
        <v>0</v>
      </c>
      <c r="O438" s="61">
        <f t="shared" si="84"/>
        <v>1</v>
      </c>
      <c r="P438" s="63"/>
      <c r="Q438" s="13"/>
      <c r="R438" s="13"/>
      <c r="W438" s="216"/>
      <c r="Y438" s="72"/>
      <c r="Z438" s="69"/>
      <c r="AA438" s="69"/>
      <c r="AB438" s="69"/>
      <c r="AC438" s="217"/>
      <c r="AD438" s="73"/>
      <c r="AE438" s="27"/>
      <c r="AF438" s="15"/>
      <c r="AG438" s="15"/>
      <c r="AH438" s="15"/>
      <c r="AI438" s="216"/>
    </row>
    <row r="439" spans="1:47" ht="15" customHeight="1">
      <c r="A439" s="107"/>
      <c r="B439" s="141" t="s">
        <v>393</v>
      </c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0"/>
      <c r="Q439" s="13"/>
      <c r="R439" s="13"/>
      <c r="W439" s="317"/>
      <c r="Y439" s="72"/>
      <c r="Z439" s="69"/>
      <c r="AA439" s="69"/>
      <c r="AB439" s="69"/>
      <c r="AC439" s="318"/>
      <c r="AD439" s="73"/>
      <c r="AE439" s="27"/>
      <c r="AF439" s="15"/>
      <c r="AG439" s="15"/>
      <c r="AH439" s="15"/>
      <c r="AI439" s="317"/>
    </row>
    <row r="440" spans="1:47" s="11" customFormat="1" ht="15" customHeight="1" thickBot="1">
      <c r="A440" s="122" t="s">
        <v>394</v>
      </c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4"/>
      <c r="Q440" s="319"/>
      <c r="R440" s="319"/>
      <c r="S440" s="126"/>
      <c r="T440" s="127"/>
      <c r="U440" s="127"/>
      <c r="V440" s="127"/>
      <c r="W440" s="216"/>
      <c r="X440" s="17"/>
      <c r="Y440" s="142"/>
      <c r="Z440" s="143"/>
      <c r="AA440" s="143"/>
      <c r="AB440" s="143"/>
      <c r="AC440" s="217"/>
      <c r="AD440" s="145"/>
      <c r="AE440" s="126"/>
      <c r="AF440" s="127"/>
      <c r="AG440" s="127"/>
      <c r="AH440" s="127"/>
      <c r="AI440" s="216"/>
      <c r="AJ440" s="101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</row>
    <row r="441" spans="1:47" ht="23.25" customHeight="1">
      <c r="A441" s="320">
        <v>1</v>
      </c>
      <c r="B441" s="120" t="s">
        <v>307</v>
      </c>
      <c r="C441" s="94">
        <v>2.5</v>
      </c>
      <c r="D441" s="94"/>
      <c r="E441" s="94"/>
      <c r="F441" s="94"/>
      <c r="G441" s="94"/>
      <c r="H441" s="94"/>
      <c r="I441" s="94">
        <v>1</v>
      </c>
      <c r="J441" s="94"/>
      <c r="K441" s="94"/>
      <c r="L441" s="94"/>
      <c r="M441" s="94"/>
      <c r="N441" s="94"/>
      <c r="O441" s="62">
        <f t="shared" si="74"/>
        <v>3.5</v>
      </c>
      <c r="P441" s="63" t="s">
        <v>395</v>
      </c>
      <c r="Q441" s="13"/>
      <c r="R441" s="13"/>
      <c r="T441" s="74">
        <f>SUM(C441)</f>
        <v>2.5</v>
      </c>
      <c r="W441" s="321"/>
      <c r="Y441" s="72"/>
      <c r="Z441" s="75">
        <f>SUM(I441)</f>
        <v>1</v>
      </c>
      <c r="AA441" s="69"/>
      <c r="AB441" s="69"/>
      <c r="AC441" s="322"/>
      <c r="AD441" s="73"/>
      <c r="AE441" s="27"/>
      <c r="AF441" s="74">
        <f>SUM(O441)</f>
        <v>3.5</v>
      </c>
      <c r="AG441" s="15"/>
      <c r="AH441" s="15"/>
      <c r="AI441" s="321"/>
    </row>
    <row r="442" spans="1:47" ht="15" customHeight="1">
      <c r="A442" s="60"/>
      <c r="B442" s="4" t="s">
        <v>79</v>
      </c>
      <c r="C442" s="61">
        <f>SUM(C441)</f>
        <v>2.5</v>
      </c>
      <c r="D442" s="61">
        <f t="shared" ref="D442:O442" si="85">SUM(D441)</f>
        <v>0</v>
      </c>
      <c r="E442" s="61">
        <f t="shared" si="85"/>
        <v>0</v>
      </c>
      <c r="F442" s="61">
        <f t="shared" si="85"/>
        <v>0</v>
      </c>
      <c r="G442" s="61">
        <f t="shared" si="85"/>
        <v>0</v>
      </c>
      <c r="H442" s="61">
        <f t="shared" si="85"/>
        <v>0</v>
      </c>
      <c r="I442" s="61">
        <f t="shared" si="85"/>
        <v>1</v>
      </c>
      <c r="J442" s="61">
        <f t="shared" si="85"/>
        <v>0</v>
      </c>
      <c r="K442" s="61">
        <f t="shared" si="85"/>
        <v>0</v>
      </c>
      <c r="L442" s="61">
        <f t="shared" si="85"/>
        <v>0</v>
      </c>
      <c r="M442" s="61">
        <f t="shared" si="85"/>
        <v>0</v>
      </c>
      <c r="N442" s="61">
        <f t="shared" si="85"/>
        <v>0</v>
      </c>
      <c r="O442" s="61">
        <f t="shared" si="85"/>
        <v>3.5</v>
      </c>
      <c r="P442" s="63"/>
      <c r="Q442" s="13"/>
      <c r="R442" s="13"/>
      <c r="W442" s="216"/>
      <c r="Y442" s="72"/>
      <c r="Z442" s="69"/>
      <c r="AA442" s="69"/>
      <c r="AB442" s="69"/>
      <c r="AC442" s="217"/>
      <c r="AD442" s="73"/>
      <c r="AE442" s="27"/>
      <c r="AF442" s="15"/>
      <c r="AG442" s="15"/>
      <c r="AH442" s="15"/>
      <c r="AI442" s="216"/>
    </row>
    <row r="443" spans="1:47" s="129" customFormat="1" ht="15" customHeight="1">
      <c r="A443" s="60"/>
      <c r="B443" s="139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63"/>
      <c r="Q443" s="13"/>
      <c r="R443" s="13"/>
      <c r="S443" s="27"/>
      <c r="T443" s="15"/>
      <c r="U443" s="15"/>
      <c r="V443" s="15"/>
      <c r="W443" s="216"/>
      <c r="X443" s="17"/>
      <c r="Y443" s="72"/>
      <c r="Z443" s="69"/>
      <c r="AA443" s="69"/>
      <c r="AB443" s="69"/>
      <c r="AC443" s="217"/>
      <c r="AD443" s="73"/>
      <c r="AE443" s="27"/>
      <c r="AF443" s="15"/>
      <c r="AG443" s="15"/>
      <c r="AH443" s="15"/>
      <c r="AI443" s="216"/>
      <c r="AJ443" s="25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</row>
    <row r="444" spans="1:47" ht="15" customHeight="1">
      <c r="A444" s="82" t="s">
        <v>396</v>
      </c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4"/>
      <c r="Q444" s="85"/>
      <c r="R444" s="85"/>
      <c r="S444" s="86"/>
      <c r="T444" s="87"/>
      <c r="U444" s="87"/>
      <c r="V444" s="87"/>
      <c r="Y444" s="89"/>
      <c r="Z444" s="90"/>
      <c r="AA444" s="90"/>
      <c r="AB444" s="90"/>
      <c r="AC444" s="70"/>
      <c r="AD444" s="92"/>
      <c r="AE444" s="86"/>
      <c r="AF444" s="87"/>
      <c r="AG444" s="87"/>
      <c r="AH444" s="87"/>
      <c r="AI444" s="28"/>
    </row>
    <row r="445" spans="1:47" ht="15" customHeight="1">
      <c r="A445" s="93">
        <v>1</v>
      </c>
      <c r="B445" s="3" t="s">
        <v>397</v>
      </c>
      <c r="C445" s="94">
        <v>1</v>
      </c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62">
        <f t="shared" si="74"/>
        <v>1</v>
      </c>
      <c r="P445" s="95"/>
      <c r="Q445" s="13"/>
      <c r="R445" s="13"/>
      <c r="T445" s="74">
        <f>SUM(C445)</f>
        <v>1</v>
      </c>
      <c r="W445" s="160"/>
      <c r="Y445" s="72"/>
      <c r="Z445" s="75">
        <f>SUM(I445)</f>
        <v>0</v>
      </c>
      <c r="AA445" s="69"/>
      <c r="AB445" s="69"/>
      <c r="AC445" s="161"/>
      <c r="AD445" s="73"/>
      <c r="AE445" s="27"/>
      <c r="AF445" s="74">
        <f>SUM(O445)</f>
        <v>1</v>
      </c>
      <c r="AG445" s="15"/>
      <c r="AH445" s="15"/>
      <c r="AI445" s="160"/>
    </row>
    <row r="446" spans="1:47" ht="15" customHeight="1">
      <c r="A446" s="60"/>
      <c r="B446" s="4" t="s">
        <v>79</v>
      </c>
      <c r="C446" s="61">
        <f>SUM(C445)</f>
        <v>1</v>
      </c>
      <c r="D446" s="61">
        <f t="shared" ref="D446:O446" si="86">SUM(D445)</f>
        <v>0</v>
      </c>
      <c r="E446" s="61">
        <f t="shared" si="86"/>
        <v>0</v>
      </c>
      <c r="F446" s="61">
        <f t="shared" si="86"/>
        <v>0</v>
      </c>
      <c r="G446" s="61">
        <f t="shared" si="86"/>
        <v>0</v>
      </c>
      <c r="H446" s="61">
        <f t="shared" si="86"/>
        <v>0</v>
      </c>
      <c r="I446" s="61">
        <f t="shared" si="86"/>
        <v>0</v>
      </c>
      <c r="J446" s="61">
        <f t="shared" si="86"/>
        <v>0</v>
      </c>
      <c r="K446" s="61">
        <f t="shared" si="86"/>
        <v>0</v>
      </c>
      <c r="L446" s="61">
        <f t="shared" si="86"/>
        <v>0</v>
      </c>
      <c r="M446" s="61">
        <f t="shared" si="86"/>
        <v>0</v>
      </c>
      <c r="N446" s="61">
        <f t="shared" si="86"/>
        <v>0</v>
      </c>
      <c r="O446" s="61">
        <f t="shared" si="86"/>
        <v>1</v>
      </c>
      <c r="P446" s="63"/>
      <c r="Q446" s="13"/>
      <c r="R446" s="13"/>
      <c r="W446" s="216">
        <f>SUM(S445:V447)</f>
        <v>1</v>
      </c>
      <c r="Y446" s="72"/>
      <c r="Z446" s="69"/>
      <c r="AA446" s="69"/>
      <c r="AB446" s="69"/>
      <c r="AC446" s="217">
        <f>SUM(Y445:AB447)</f>
        <v>0</v>
      </c>
      <c r="AD446" s="73"/>
      <c r="AE446" s="27"/>
      <c r="AF446" s="15"/>
      <c r="AG446" s="15"/>
      <c r="AH446" s="15"/>
      <c r="AI446" s="216">
        <f>SUM(AE445:AH447)</f>
        <v>1</v>
      </c>
    </row>
    <row r="447" spans="1:47" ht="15" customHeight="1">
      <c r="A447" s="323"/>
      <c r="B447" s="164"/>
      <c r="C447" s="324"/>
      <c r="D447" s="324"/>
      <c r="E447" s="324"/>
      <c r="F447" s="324"/>
      <c r="G447" s="324"/>
      <c r="H447" s="324"/>
      <c r="I447" s="324"/>
      <c r="J447" s="324"/>
      <c r="K447" s="324"/>
      <c r="L447" s="324"/>
      <c r="M447" s="324"/>
      <c r="N447" s="324"/>
      <c r="O447" s="324"/>
      <c r="P447" s="286"/>
      <c r="Q447" s="117"/>
      <c r="R447" s="117"/>
      <c r="Y447" s="72"/>
      <c r="Z447" s="69"/>
      <c r="AA447" s="69"/>
      <c r="AB447" s="69"/>
      <c r="AC447" s="70"/>
      <c r="AD447" s="73"/>
      <c r="AE447" s="27"/>
      <c r="AF447" s="15"/>
      <c r="AG447" s="15"/>
      <c r="AH447" s="15"/>
      <c r="AI447" s="28"/>
    </row>
    <row r="448" spans="1:47" ht="15" customHeight="1">
      <c r="A448" s="82" t="s">
        <v>398</v>
      </c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4"/>
      <c r="Q448" s="85"/>
      <c r="R448" s="85"/>
      <c r="S448" s="86"/>
      <c r="T448" s="87"/>
      <c r="U448" s="87"/>
      <c r="V448" s="87"/>
      <c r="W448" s="88"/>
      <c r="Y448" s="89"/>
      <c r="Z448" s="90"/>
      <c r="AA448" s="90"/>
      <c r="AB448" s="90"/>
      <c r="AC448" s="91"/>
      <c r="AD448" s="92"/>
      <c r="AE448" s="86"/>
      <c r="AF448" s="87"/>
      <c r="AG448" s="87"/>
      <c r="AH448" s="87"/>
      <c r="AI448" s="88"/>
    </row>
    <row r="449" spans="1:47" ht="15" customHeight="1">
      <c r="A449" s="93">
        <v>1</v>
      </c>
      <c r="B449" s="120" t="s">
        <v>76</v>
      </c>
      <c r="C449" s="94">
        <v>1</v>
      </c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62">
        <f t="shared" si="74"/>
        <v>1</v>
      </c>
      <c r="P449" s="95"/>
      <c r="Q449" s="13"/>
      <c r="R449" s="13"/>
      <c r="U449" s="74">
        <f>SUM(C449)</f>
        <v>1</v>
      </c>
      <c r="W449" s="160"/>
      <c r="Y449" s="72"/>
      <c r="Z449" s="69"/>
      <c r="AA449" s="75">
        <f>SUM(I449)</f>
        <v>0</v>
      </c>
      <c r="AB449" s="69"/>
      <c r="AC449" s="161"/>
      <c r="AD449" s="73"/>
      <c r="AE449" s="27"/>
      <c r="AF449" s="15"/>
      <c r="AG449" s="74">
        <f>SUM(O449)</f>
        <v>1</v>
      </c>
      <c r="AH449" s="15"/>
      <c r="AI449" s="160"/>
    </row>
    <row r="450" spans="1:47" ht="15" customHeight="1">
      <c r="A450" s="93">
        <v>2</v>
      </c>
      <c r="B450" s="4" t="s">
        <v>200</v>
      </c>
      <c r="C450" s="61">
        <v>1</v>
      </c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2">
        <f t="shared" si="74"/>
        <v>1</v>
      </c>
      <c r="P450" s="63"/>
      <c r="Q450" s="13"/>
      <c r="R450" s="13"/>
      <c r="Y450" s="72"/>
      <c r="Z450" s="69"/>
      <c r="AA450" s="69"/>
      <c r="AB450" s="69"/>
      <c r="AC450" s="70"/>
      <c r="AD450" s="73"/>
      <c r="AE450" s="27"/>
      <c r="AF450" s="15"/>
      <c r="AG450" s="15"/>
      <c r="AH450" s="15"/>
      <c r="AI450" s="28"/>
    </row>
    <row r="451" spans="1:47" ht="15" customHeight="1">
      <c r="A451" s="93">
        <v>3</v>
      </c>
      <c r="B451" s="4" t="s">
        <v>222</v>
      </c>
      <c r="C451" s="61">
        <v>3</v>
      </c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2">
        <f t="shared" si="74"/>
        <v>3</v>
      </c>
      <c r="P451" s="63"/>
      <c r="Q451" s="13"/>
      <c r="R451" s="13"/>
      <c r="Y451" s="72"/>
      <c r="Z451" s="69"/>
      <c r="AA451" s="69"/>
      <c r="AB451" s="69"/>
      <c r="AC451" s="70"/>
      <c r="AD451" s="73"/>
      <c r="AE451" s="27"/>
      <c r="AF451" s="15"/>
      <c r="AG451" s="15"/>
      <c r="AH451" s="15"/>
      <c r="AI451" s="28"/>
    </row>
    <row r="452" spans="1:47" ht="15" customHeight="1">
      <c r="A452" s="93">
        <v>4</v>
      </c>
      <c r="B452" s="4" t="s">
        <v>209</v>
      </c>
      <c r="C452" s="61">
        <v>1</v>
      </c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2">
        <f t="shared" si="74"/>
        <v>1</v>
      </c>
      <c r="P452" s="63"/>
      <c r="Q452" s="13"/>
      <c r="R452" s="13"/>
      <c r="Y452" s="72"/>
      <c r="Z452" s="69"/>
      <c r="AA452" s="69"/>
      <c r="AB452" s="69"/>
      <c r="AC452" s="70"/>
      <c r="AD452" s="73"/>
      <c r="AE452" s="27"/>
      <c r="AF452" s="15"/>
      <c r="AG452" s="15"/>
      <c r="AH452" s="15"/>
      <c r="AI452" s="28"/>
    </row>
    <row r="453" spans="1:47" ht="15" customHeight="1">
      <c r="A453" s="93">
        <v>5</v>
      </c>
      <c r="B453" s="4" t="s">
        <v>206</v>
      </c>
      <c r="C453" s="61">
        <f>1</f>
        <v>1</v>
      </c>
      <c r="D453" s="61"/>
      <c r="E453" s="61"/>
      <c r="F453" s="61"/>
      <c r="G453" s="61"/>
      <c r="H453" s="61"/>
      <c r="I453" s="61">
        <v>-1</v>
      </c>
      <c r="J453" s="61"/>
      <c r="K453" s="61"/>
      <c r="L453" s="61"/>
      <c r="M453" s="61"/>
      <c r="N453" s="61"/>
      <c r="O453" s="62">
        <f t="shared" ref="O453:O455" si="87">SUM(C453:I453)</f>
        <v>0</v>
      </c>
      <c r="P453" s="65" t="s">
        <v>85</v>
      </c>
      <c r="Q453" s="13"/>
      <c r="R453" s="13"/>
      <c r="W453" s="216">
        <f>SUM(S449:V456)</f>
        <v>12.5</v>
      </c>
      <c r="Y453" s="72"/>
      <c r="Z453" s="69"/>
      <c r="AA453" s="69"/>
      <c r="AB453" s="69"/>
      <c r="AC453" s="217">
        <f>SUM(Y449:AB456)</f>
        <v>-1</v>
      </c>
      <c r="AD453" s="73"/>
      <c r="AE453" s="27"/>
      <c r="AF453" s="15"/>
      <c r="AG453" s="15"/>
      <c r="AH453" s="15"/>
      <c r="AI453" s="216">
        <f>SUM(AE449:AH456)</f>
        <v>11.5</v>
      </c>
    </row>
    <row r="454" spans="1:47" ht="15" customHeight="1">
      <c r="A454" s="93">
        <v>6</v>
      </c>
      <c r="B454" s="4" t="s">
        <v>198</v>
      </c>
      <c r="C454" s="61">
        <v>2</v>
      </c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2">
        <f t="shared" si="87"/>
        <v>2</v>
      </c>
      <c r="P454" s="63"/>
      <c r="Q454" s="13"/>
      <c r="R454" s="13"/>
      <c r="V454" s="74">
        <f>SUM(C450:C455)</f>
        <v>11.5</v>
      </c>
      <c r="Y454" s="72"/>
      <c r="Z454" s="69"/>
      <c r="AA454" s="69"/>
      <c r="AB454" s="75">
        <f>SUM(I450:I455)</f>
        <v>-1</v>
      </c>
      <c r="AC454" s="70"/>
      <c r="AD454" s="73"/>
      <c r="AE454" s="27"/>
      <c r="AF454" s="15"/>
      <c r="AG454" s="15"/>
      <c r="AH454" s="74">
        <f>SUM(O450:O455)</f>
        <v>10.5</v>
      </c>
      <c r="AI454" s="28"/>
    </row>
    <row r="455" spans="1:47" ht="15" customHeight="1">
      <c r="A455" s="93">
        <v>7</v>
      </c>
      <c r="B455" s="4" t="s">
        <v>399</v>
      </c>
      <c r="C455" s="61">
        <v>3.5</v>
      </c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2">
        <f t="shared" si="87"/>
        <v>3.5</v>
      </c>
      <c r="P455" s="63"/>
      <c r="Q455" s="13"/>
      <c r="R455" s="13"/>
      <c r="Y455" s="72"/>
      <c r="Z455" s="69"/>
      <c r="AA455" s="69"/>
      <c r="AB455" s="69"/>
      <c r="AC455" s="70"/>
      <c r="AD455" s="73"/>
      <c r="AE455" s="27"/>
      <c r="AF455" s="15"/>
      <c r="AG455" s="15"/>
      <c r="AH455" s="15"/>
      <c r="AI455" s="28"/>
    </row>
    <row r="456" spans="1:47" ht="15" customHeight="1">
      <c r="A456" s="60"/>
      <c r="B456" s="4" t="s">
        <v>79</v>
      </c>
      <c r="C456" s="61">
        <f>SUM(C449:C455)</f>
        <v>12.5</v>
      </c>
      <c r="D456" s="61">
        <f t="shared" ref="D456:O456" si="88">SUM(D449:D455)</f>
        <v>0</v>
      </c>
      <c r="E456" s="61">
        <f t="shared" si="88"/>
        <v>0</v>
      </c>
      <c r="F456" s="61">
        <f t="shared" si="88"/>
        <v>0</v>
      </c>
      <c r="G456" s="61">
        <f t="shared" si="88"/>
        <v>0</v>
      </c>
      <c r="H456" s="61">
        <f t="shared" si="88"/>
        <v>0</v>
      </c>
      <c r="I456" s="61">
        <f t="shared" si="88"/>
        <v>-1</v>
      </c>
      <c r="J456" s="61">
        <f t="shared" si="88"/>
        <v>0</v>
      </c>
      <c r="K456" s="61">
        <f t="shared" si="88"/>
        <v>0</v>
      </c>
      <c r="L456" s="61">
        <f t="shared" si="88"/>
        <v>0</v>
      </c>
      <c r="M456" s="61">
        <f t="shared" si="88"/>
        <v>0</v>
      </c>
      <c r="N456" s="61">
        <f t="shared" si="88"/>
        <v>0</v>
      </c>
      <c r="O456" s="61">
        <f t="shared" si="88"/>
        <v>11.5</v>
      </c>
      <c r="P456" s="63"/>
      <c r="Q456" s="13"/>
      <c r="R456" s="13"/>
      <c r="Y456" s="72"/>
      <c r="Z456" s="69"/>
      <c r="AA456" s="69"/>
      <c r="AB456" s="69"/>
      <c r="AC456" s="70"/>
      <c r="AD456" s="73"/>
      <c r="AE456" s="27"/>
      <c r="AF456" s="15"/>
      <c r="AG456" s="15"/>
      <c r="AH456" s="15"/>
      <c r="AI456" s="28"/>
    </row>
    <row r="457" spans="1:47" ht="15" customHeight="1" thickBot="1">
      <c r="A457" s="60"/>
      <c r="B457" s="164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63"/>
      <c r="Q457" s="13"/>
      <c r="R457" s="13"/>
      <c r="Y457" s="72"/>
      <c r="Z457" s="69"/>
      <c r="AA457" s="69"/>
      <c r="AB457" s="69"/>
      <c r="AC457" s="70"/>
      <c r="AD457" s="73"/>
      <c r="AE457" s="27"/>
      <c r="AF457" s="15"/>
      <c r="AG457" s="15"/>
      <c r="AH457" s="15"/>
      <c r="AI457" s="28"/>
    </row>
    <row r="458" spans="1:47" ht="15" customHeight="1">
      <c r="A458" s="221"/>
      <c r="B458" s="325" t="s">
        <v>400</v>
      </c>
      <c r="C458" s="326">
        <f>SUM(C459:C462)</f>
        <v>140.5</v>
      </c>
      <c r="D458" s="327"/>
      <c r="E458" s="327"/>
      <c r="F458" s="327"/>
      <c r="G458" s="327"/>
      <c r="H458" s="327"/>
      <c r="I458" s="326">
        <f>SUM(I459:I462)</f>
        <v>-12</v>
      </c>
      <c r="J458" s="327"/>
      <c r="K458" s="327"/>
      <c r="L458" s="327"/>
      <c r="M458" s="327"/>
      <c r="N458" s="327"/>
      <c r="O458" s="326">
        <f>SUM(O459:O462)</f>
        <v>128.5</v>
      </c>
      <c r="P458" s="328">
        <f>SUM(P459:P462)</f>
        <v>0</v>
      </c>
      <c r="Q458" s="225"/>
      <c r="R458" s="226"/>
      <c r="S458" s="227"/>
      <c r="T458" s="228"/>
      <c r="U458" s="228"/>
      <c r="V458" s="228"/>
      <c r="W458" s="229"/>
      <c r="X458" s="230"/>
      <c r="Y458" s="231"/>
      <c r="Z458" s="232"/>
      <c r="AA458" s="232"/>
      <c r="AB458" s="233"/>
      <c r="AC458" s="234"/>
      <c r="AD458" s="235"/>
      <c r="AE458" s="227"/>
      <c r="AF458" s="228"/>
      <c r="AG458" s="228"/>
      <c r="AH458" s="236"/>
      <c r="AI458" s="229"/>
    </row>
    <row r="459" spans="1:47" ht="15" customHeight="1">
      <c r="A459" s="237"/>
      <c r="B459" s="329" t="s">
        <v>249</v>
      </c>
      <c r="C459" s="330">
        <f>SUM(S247:S457)</f>
        <v>41.5</v>
      </c>
      <c r="D459" s="330">
        <f t="shared" ref="D459:O459" si="89">SUM(T247:T457)</f>
        <v>68.5</v>
      </c>
      <c r="E459" s="330">
        <f t="shared" si="89"/>
        <v>15.5</v>
      </c>
      <c r="F459" s="330">
        <f t="shared" si="89"/>
        <v>15</v>
      </c>
      <c r="G459" s="330">
        <f t="shared" si="89"/>
        <v>127</v>
      </c>
      <c r="H459" s="330">
        <f t="shared" si="89"/>
        <v>0</v>
      </c>
      <c r="I459" s="330">
        <f t="shared" si="89"/>
        <v>-4</v>
      </c>
      <c r="J459" s="330">
        <f t="shared" si="89"/>
        <v>-4</v>
      </c>
      <c r="K459" s="330">
        <f t="shared" si="89"/>
        <v>-3</v>
      </c>
      <c r="L459" s="330">
        <f t="shared" si="89"/>
        <v>-1</v>
      </c>
      <c r="M459" s="330">
        <f t="shared" si="89"/>
        <v>-11.5</v>
      </c>
      <c r="N459" s="330">
        <f t="shared" si="89"/>
        <v>0</v>
      </c>
      <c r="O459" s="330">
        <f t="shared" si="89"/>
        <v>37.5</v>
      </c>
      <c r="P459" s="240"/>
      <c r="Q459" s="241"/>
      <c r="R459" s="242"/>
      <c r="S459" s="243"/>
      <c r="T459" s="244"/>
      <c r="U459" s="244"/>
      <c r="V459" s="245"/>
      <c r="W459" s="229"/>
      <c r="X459" s="246"/>
      <c r="Y459" s="247"/>
      <c r="Z459" s="248"/>
      <c r="AA459" s="248"/>
      <c r="AB459" s="248"/>
      <c r="AC459" s="234"/>
      <c r="AD459" s="249"/>
      <c r="AE459" s="243"/>
      <c r="AF459" s="244"/>
      <c r="AG459" s="244"/>
      <c r="AH459" s="244"/>
      <c r="AI459" s="229"/>
    </row>
    <row r="460" spans="1:47" ht="15" customHeight="1">
      <c r="A460" s="237"/>
      <c r="B460" s="329" t="s">
        <v>250</v>
      </c>
      <c r="C460" s="331">
        <f>SUM(T247:T457)</f>
        <v>68.5</v>
      </c>
      <c r="D460" s="331">
        <f t="shared" ref="D460:O460" si="90">SUM(U247:U457)</f>
        <v>15.5</v>
      </c>
      <c r="E460" s="331">
        <f t="shared" si="90"/>
        <v>15</v>
      </c>
      <c r="F460" s="331">
        <f t="shared" si="90"/>
        <v>127</v>
      </c>
      <c r="G460" s="331">
        <f t="shared" si="90"/>
        <v>0</v>
      </c>
      <c r="H460" s="331">
        <f t="shared" si="90"/>
        <v>-4</v>
      </c>
      <c r="I460" s="330">
        <f t="shared" si="90"/>
        <v>-4</v>
      </c>
      <c r="J460" s="331">
        <f t="shared" si="90"/>
        <v>-3</v>
      </c>
      <c r="K460" s="331">
        <f t="shared" si="90"/>
        <v>-1</v>
      </c>
      <c r="L460" s="331">
        <f t="shared" si="90"/>
        <v>-11.5</v>
      </c>
      <c r="M460" s="331">
        <f t="shared" si="90"/>
        <v>0</v>
      </c>
      <c r="N460" s="331">
        <f t="shared" si="90"/>
        <v>37.5</v>
      </c>
      <c r="O460" s="330">
        <f t="shared" si="90"/>
        <v>64.5</v>
      </c>
      <c r="P460" s="240"/>
      <c r="Q460" s="251"/>
      <c r="R460" s="252"/>
      <c r="S460" s="243"/>
      <c r="T460" s="253"/>
      <c r="U460" s="253"/>
      <c r="V460" s="254"/>
      <c r="W460" s="255"/>
      <c r="X460" s="230"/>
      <c r="Y460" s="247"/>
      <c r="Z460" s="256"/>
      <c r="AA460" s="256"/>
      <c r="AB460" s="256"/>
      <c r="AC460" s="257"/>
      <c r="AD460" s="249"/>
      <c r="AE460" s="243"/>
      <c r="AF460" s="253"/>
      <c r="AG460" s="253"/>
      <c r="AH460" s="253"/>
      <c r="AI460" s="258"/>
    </row>
    <row r="461" spans="1:47" s="261" customFormat="1" ht="15" customHeight="1">
      <c r="A461" s="237"/>
      <c r="B461" s="329" t="s">
        <v>251</v>
      </c>
      <c r="C461" s="330">
        <f>SUM(U247:U457)</f>
        <v>15.5</v>
      </c>
      <c r="D461" s="330">
        <f t="shared" ref="D461:O461" si="91">SUM(V247:V457)</f>
        <v>15</v>
      </c>
      <c r="E461" s="330">
        <f t="shared" si="91"/>
        <v>127</v>
      </c>
      <c r="F461" s="330">
        <f t="shared" si="91"/>
        <v>0</v>
      </c>
      <c r="G461" s="330">
        <f t="shared" si="91"/>
        <v>-4</v>
      </c>
      <c r="H461" s="330">
        <f t="shared" si="91"/>
        <v>-4</v>
      </c>
      <c r="I461" s="330">
        <f t="shared" si="91"/>
        <v>-3</v>
      </c>
      <c r="J461" s="330">
        <f t="shared" si="91"/>
        <v>-1</v>
      </c>
      <c r="K461" s="330">
        <f t="shared" si="91"/>
        <v>-11.5</v>
      </c>
      <c r="L461" s="330">
        <f t="shared" si="91"/>
        <v>0</v>
      </c>
      <c r="M461" s="330">
        <f t="shared" si="91"/>
        <v>37.5</v>
      </c>
      <c r="N461" s="330">
        <f t="shared" si="91"/>
        <v>64.5</v>
      </c>
      <c r="O461" s="330">
        <f t="shared" si="91"/>
        <v>12.5</v>
      </c>
      <c r="P461" s="240"/>
      <c r="Q461" s="251"/>
      <c r="R461" s="252"/>
      <c r="S461" s="262"/>
      <c r="T461" s="263"/>
      <c r="U461" s="244"/>
      <c r="V461" s="264"/>
      <c r="W461" s="229"/>
      <c r="X461" s="230"/>
      <c r="Y461" s="265"/>
      <c r="Z461" s="266"/>
      <c r="AA461" s="248"/>
      <c r="AB461" s="267"/>
      <c r="AC461" s="234"/>
      <c r="AD461" s="268"/>
      <c r="AE461" s="262"/>
      <c r="AF461" s="263"/>
      <c r="AG461" s="244"/>
      <c r="AH461" s="264"/>
      <c r="AI461" s="229"/>
      <c r="AJ461" s="259"/>
      <c r="AK461" s="260"/>
      <c r="AL461" s="260"/>
      <c r="AM461" s="260"/>
      <c r="AN461" s="260"/>
      <c r="AO461" s="260"/>
      <c r="AP461" s="260"/>
      <c r="AQ461" s="260"/>
      <c r="AR461" s="260"/>
      <c r="AS461" s="260"/>
      <c r="AT461" s="260"/>
      <c r="AU461" s="260"/>
    </row>
    <row r="462" spans="1:47" s="261" customFormat="1" ht="15" customHeight="1" thickBot="1">
      <c r="A462" s="269"/>
      <c r="B462" s="332" t="s">
        <v>252</v>
      </c>
      <c r="C462" s="333">
        <f>SUM(V247:V457)</f>
        <v>15</v>
      </c>
      <c r="D462" s="333">
        <f t="shared" ref="D462:O462" si="92">SUM(W247:W457)</f>
        <v>127</v>
      </c>
      <c r="E462" s="333">
        <f t="shared" si="92"/>
        <v>0</v>
      </c>
      <c r="F462" s="333">
        <f t="shared" si="92"/>
        <v>-4</v>
      </c>
      <c r="G462" s="333">
        <f t="shared" si="92"/>
        <v>-4</v>
      </c>
      <c r="H462" s="333">
        <f t="shared" si="92"/>
        <v>-3</v>
      </c>
      <c r="I462" s="333">
        <f t="shared" si="92"/>
        <v>-1</v>
      </c>
      <c r="J462" s="333">
        <f t="shared" si="92"/>
        <v>-11.5</v>
      </c>
      <c r="K462" s="333">
        <f t="shared" si="92"/>
        <v>0</v>
      </c>
      <c r="L462" s="333">
        <f t="shared" si="92"/>
        <v>37.5</v>
      </c>
      <c r="M462" s="333">
        <f t="shared" si="92"/>
        <v>64.5</v>
      </c>
      <c r="N462" s="333">
        <f t="shared" si="92"/>
        <v>12.5</v>
      </c>
      <c r="O462" s="333">
        <f t="shared" si="92"/>
        <v>14</v>
      </c>
      <c r="P462" s="272"/>
      <c r="Q462" s="251"/>
      <c r="R462" s="252"/>
      <c r="S462" s="262"/>
      <c r="T462" s="263"/>
      <c r="U462" s="263"/>
      <c r="V462" s="245"/>
      <c r="W462" s="229"/>
      <c r="X462" s="230"/>
      <c r="Y462" s="265"/>
      <c r="Z462" s="266"/>
      <c r="AA462" s="266"/>
      <c r="AB462" s="273"/>
      <c r="AC462" s="234"/>
      <c r="AD462" s="268"/>
      <c r="AE462" s="262"/>
      <c r="AF462" s="263"/>
      <c r="AG462" s="263"/>
      <c r="AH462" s="245"/>
      <c r="AI462" s="229"/>
      <c r="AJ462" s="259"/>
      <c r="AK462" s="260"/>
      <c r="AL462" s="260"/>
      <c r="AM462" s="260"/>
      <c r="AN462" s="260"/>
      <c r="AO462" s="260"/>
      <c r="AP462" s="260"/>
      <c r="AQ462" s="260"/>
      <c r="AR462" s="260"/>
      <c r="AS462" s="260"/>
      <c r="AT462" s="260"/>
      <c r="AU462" s="260"/>
    </row>
    <row r="463" spans="1:47" s="261" customFormat="1" ht="15" customHeight="1">
      <c r="A463" s="199"/>
      <c r="B463" s="13"/>
      <c r="C463" s="334"/>
      <c r="D463" s="334"/>
      <c r="E463" s="334"/>
      <c r="F463" s="334"/>
      <c r="G463" s="334"/>
      <c r="H463" s="334"/>
      <c r="I463" s="334"/>
      <c r="J463" s="334"/>
      <c r="K463" s="334"/>
      <c r="L463" s="334"/>
      <c r="M463" s="334"/>
      <c r="N463" s="334"/>
      <c r="O463" s="334"/>
      <c r="P463" s="335"/>
      <c r="Q463" s="77"/>
      <c r="R463" s="77"/>
      <c r="S463" s="27"/>
      <c r="T463" s="15"/>
      <c r="U463" s="15"/>
      <c r="V463" s="15"/>
      <c r="W463" s="28"/>
      <c r="X463" s="17"/>
      <c r="Y463" s="72"/>
      <c r="Z463" s="69"/>
      <c r="AA463" s="69"/>
      <c r="AB463" s="69"/>
      <c r="AC463" s="70"/>
      <c r="AD463" s="73"/>
      <c r="AE463" s="27"/>
      <c r="AF463" s="15"/>
      <c r="AG463" s="15"/>
      <c r="AH463" s="15"/>
      <c r="AI463" s="28"/>
      <c r="AJ463" s="259"/>
      <c r="AK463" s="260"/>
      <c r="AL463" s="260"/>
      <c r="AM463" s="260"/>
      <c r="AN463" s="260"/>
      <c r="AO463" s="260"/>
      <c r="AP463" s="260"/>
      <c r="AQ463" s="260"/>
      <c r="AR463" s="260"/>
      <c r="AS463" s="260"/>
      <c r="AT463" s="260"/>
      <c r="AU463" s="260"/>
    </row>
    <row r="464" spans="1:47" s="261" customFormat="1" ht="15" customHeight="1">
      <c r="A464" s="336" t="s">
        <v>401</v>
      </c>
      <c r="B464" s="337"/>
      <c r="C464" s="337"/>
      <c r="D464" s="337"/>
      <c r="E464" s="337"/>
      <c r="F464" s="337"/>
      <c r="G464" s="337"/>
      <c r="H464" s="337"/>
      <c r="I464" s="337"/>
      <c r="J464" s="337"/>
      <c r="K464" s="337"/>
      <c r="L464" s="337"/>
      <c r="M464" s="337"/>
      <c r="N464" s="337"/>
      <c r="O464" s="337"/>
      <c r="P464" s="338"/>
      <c r="Q464" s="339"/>
      <c r="R464" s="339"/>
      <c r="S464" s="340"/>
      <c r="T464" s="341"/>
      <c r="U464" s="341"/>
      <c r="V464" s="341"/>
      <c r="W464" s="160"/>
      <c r="X464" s="17"/>
      <c r="Y464" s="342"/>
      <c r="Z464" s="343"/>
      <c r="AA464" s="343"/>
      <c r="AB464" s="343"/>
      <c r="AC464" s="161"/>
      <c r="AD464" s="344"/>
      <c r="AE464" s="340"/>
      <c r="AF464" s="341"/>
      <c r="AG464" s="341"/>
      <c r="AH464" s="341"/>
      <c r="AI464" s="160"/>
      <c r="AJ464" s="259"/>
      <c r="AK464" s="260"/>
      <c r="AL464" s="260"/>
      <c r="AM464" s="260"/>
      <c r="AN464" s="260"/>
      <c r="AO464" s="260"/>
      <c r="AP464" s="260"/>
      <c r="AQ464" s="260"/>
      <c r="AR464" s="260"/>
      <c r="AS464" s="260"/>
      <c r="AT464" s="260"/>
      <c r="AU464" s="260"/>
    </row>
    <row r="465" spans="1:47" s="261" customFormat="1" ht="15" customHeight="1">
      <c r="A465" s="93">
        <v>1</v>
      </c>
      <c r="B465" s="3" t="s">
        <v>402</v>
      </c>
      <c r="C465" s="94">
        <v>1</v>
      </c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62">
        <f t="shared" ref="O465:O528" si="93">SUM(C465:I465)</f>
        <v>1</v>
      </c>
      <c r="P465" s="95"/>
      <c r="Q465" s="345"/>
      <c r="R465" s="345"/>
      <c r="S465" s="66">
        <f>SUM(C465:C466)</f>
        <v>2</v>
      </c>
      <c r="T465" s="15"/>
      <c r="U465" s="15"/>
      <c r="V465" s="15"/>
      <c r="W465" s="28"/>
      <c r="X465" s="17"/>
      <c r="Y465" s="68">
        <f>SUM(I465:I466)</f>
        <v>0</v>
      </c>
      <c r="Z465" s="69"/>
      <c r="AA465" s="69"/>
      <c r="AB465" s="69"/>
      <c r="AC465" s="70"/>
      <c r="AD465" s="71"/>
      <c r="AE465" s="66">
        <f>SUM(O465:O466)</f>
        <v>2</v>
      </c>
      <c r="AF465" s="15"/>
      <c r="AG465" s="15"/>
      <c r="AH465" s="15"/>
      <c r="AI465" s="28"/>
      <c r="AJ465" s="259"/>
      <c r="AK465" s="260"/>
      <c r="AL465" s="260"/>
      <c r="AM465" s="260"/>
      <c r="AN465" s="260"/>
      <c r="AO465" s="260"/>
      <c r="AP465" s="260"/>
      <c r="AQ465" s="260"/>
      <c r="AR465" s="260"/>
      <c r="AS465" s="260"/>
      <c r="AT465" s="260"/>
      <c r="AU465" s="260"/>
    </row>
    <row r="466" spans="1:47" ht="15" customHeight="1">
      <c r="A466" s="60">
        <v>2</v>
      </c>
      <c r="B466" s="3" t="s">
        <v>403</v>
      </c>
      <c r="C466" s="61">
        <v>1</v>
      </c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2">
        <f t="shared" si="93"/>
        <v>1</v>
      </c>
      <c r="P466" s="102"/>
      <c r="Q466" s="346"/>
      <c r="R466" s="346"/>
      <c r="Y466" s="72"/>
      <c r="Z466" s="69"/>
      <c r="AA466" s="69"/>
      <c r="AB466" s="69"/>
      <c r="AC466" s="70"/>
      <c r="AD466" s="73"/>
      <c r="AE466" s="27"/>
      <c r="AF466" s="15"/>
      <c r="AG466" s="15"/>
      <c r="AH466" s="15"/>
      <c r="AI466" s="28"/>
    </row>
    <row r="467" spans="1:47" ht="15" customHeight="1">
      <c r="A467" s="60">
        <v>3</v>
      </c>
      <c r="B467" s="4" t="s">
        <v>360</v>
      </c>
      <c r="C467" s="61">
        <v>1</v>
      </c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2">
        <f t="shared" si="93"/>
        <v>1</v>
      </c>
      <c r="P467" s="63"/>
      <c r="Q467" s="345"/>
      <c r="R467" s="345"/>
      <c r="T467" s="74">
        <f>SUM(C467:C476)</f>
        <v>9</v>
      </c>
      <c r="Y467" s="72"/>
      <c r="Z467" s="75">
        <f>SUM(I467:I476)</f>
        <v>-1</v>
      </c>
      <c r="AA467" s="69"/>
      <c r="AB467" s="69"/>
      <c r="AC467" s="70"/>
      <c r="AD467" s="73"/>
      <c r="AE467" s="27"/>
      <c r="AF467" s="74">
        <f>SUM(O467:O476)</f>
        <v>8</v>
      </c>
      <c r="AG467" s="15"/>
      <c r="AH467" s="15"/>
      <c r="AI467" s="28"/>
    </row>
    <row r="468" spans="1:47" ht="15" customHeight="1">
      <c r="A468" s="93">
        <v>4</v>
      </c>
      <c r="B468" s="4" t="s">
        <v>404</v>
      </c>
      <c r="C468" s="61">
        <v>1</v>
      </c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2">
        <f t="shared" si="93"/>
        <v>1</v>
      </c>
      <c r="P468" s="63"/>
      <c r="Q468" s="13"/>
      <c r="R468" s="13"/>
      <c r="Y468" s="72"/>
      <c r="Z468" s="69"/>
      <c r="AA468" s="69"/>
      <c r="AB468" s="69"/>
      <c r="AC468" s="70"/>
      <c r="AD468" s="73"/>
      <c r="AE468" s="27"/>
      <c r="AF468" s="15"/>
      <c r="AG468" s="15"/>
      <c r="AH468" s="15"/>
      <c r="AI468" s="28"/>
    </row>
    <row r="469" spans="1:47" ht="15" customHeight="1">
      <c r="A469" s="93">
        <v>5</v>
      </c>
      <c r="B469" s="4" t="s">
        <v>117</v>
      </c>
      <c r="C469" s="61">
        <v>1</v>
      </c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2">
        <f t="shared" si="93"/>
        <v>1</v>
      </c>
      <c r="P469" s="63"/>
      <c r="Q469" s="13"/>
      <c r="R469" s="13"/>
      <c r="Y469" s="72"/>
      <c r="Z469" s="69"/>
      <c r="AA469" s="69"/>
      <c r="AB469" s="69"/>
      <c r="AC469" s="70"/>
      <c r="AD469" s="73"/>
      <c r="AE469" s="27"/>
      <c r="AF469" s="15"/>
      <c r="AG469" s="15"/>
      <c r="AH469" s="15"/>
      <c r="AI469" s="28"/>
    </row>
    <row r="470" spans="1:47" ht="15" customHeight="1">
      <c r="A470" s="97">
        <v>6</v>
      </c>
      <c r="B470" s="5" t="s">
        <v>302</v>
      </c>
      <c r="C470" s="61">
        <v>1</v>
      </c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2">
        <f t="shared" si="93"/>
        <v>1</v>
      </c>
      <c r="P470" s="65"/>
      <c r="Q470" s="77"/>
      <c r="R470" s="77"/>
      <c r="Y470" s="72"/>
      <c r="Z470" s="69"/>
      <c r="AA470" s="69"/>
      <c r="AB470" s="69"/>
      <c r="AC470" s="70"/>
      <c r="AD470" s="73"/>
      <c r="AE470" s="27"/>
      <c r="AF470" s="15"/>
      <c r="AG470" s="15"/>
      <c r="AH470" s="15"/>
      <c r="AI470" s="28"/>
    </row>
    <row r="471" spans="1:47" ht="15" customHeight="1">
      <c r="A471" s="60">
        <v>7</v>
      </c>
      <c r="B471" s="4" t="s">
        <v>405</v>
      </c>
      <c r="C471" s="61">
        <v>1</v>
      </c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2">
        <f t="shared" si="93"/>
        <v>1</v>
      </c>
      <c r="P471" s="63"/>
      <c r="Q471" s="13"/>
      <c r="R471" s="13"/>
      <c r="Y471" s="72"/>
      <c r="Z471" s="69"/>
      <c r="AA471" s="69"/>
      <c r="AB471" s="69"/>
      <c r="AC471" s="70"/>
      <c r="AD471" s="73"/>
      <c r="AE471" s="27"/>
      <c r="AF471" s="15"/>
      <c r="AG471" s="15"/>
      <c r="AH471" s="15"/>
      <c r="AI471" s="28"/>
    </row>
    <row r="472" spans="1:47" ht="15" customHeight="1">
      <c r="A472" s="93">
        <v>8</v>
      </c>
      <c r="B472" s="4" t="s">
        <v>406</v>
      </c>
      <c r="C472" s="61">
        <v>1</v>
      </c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2">
        <f t="shared" si="93"/>
        <v>1</v>
      </c>
      <c r="P472" s="63"/>
      <c r="Q472" s="13"/>
      <c r="R472" s="13"/>
      <c r="Y472" s="72"/>
      <c r="Z472" s="69"/>
      <c r="AA472" s="69"/>
      <c r="AB472" s="69"/>
      <c r="AC472" s="70"/>
      <c r="AD472" s="73"/>
      <c r="AE472" s="27"/>
      <c r="AF472" s="15"/>
      <c r="AG472" s="15"/>
      <c r="AH472" s="15"/>
      <c r="AI472" s="28"/>
    </row>
    <row r="473" spans="1:47" s="77" customFormat="1" ht="15" customHeight="1">
      <c r="A473" s="93">
        <v>9</v>
      </c>
      <c r="B473" s="4" t="s">
        <v>407</v>
      </c>
      <c r="C473" s="61">
        <v>1</v>
      </c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2">
        <f t="shared" si="93"/>
        <v>1</v>
      </c>
      <c r="P473" s="63"/>
      <c r="Q473" s="13"/>
      <c r="R473" s="13"/>
      <c r="S473" s="27"/>
      <c r="T473" s="15"/>
      <c r="U473" s="15"/>
      <c r="V473" s="15"/>
      <c r="W473" s="28"/>
      <c r="X473" s="17"/>
      <c r="Y473" s="72"/>
      <c r="Z473" s="69"/>
      <c r="AA473" s="69"/>
      <c r="AB473" s="69"/>
      <c r="AC473" s="70"/>
      <c r="AD473" s="73"/>
      <c r="AE473" s="27"/>
      <c r="AF473" s="15"/>
      <c r="AG473" s="15"/>
      <c r="AH473" s="15"/>
      <c r="AI473" s="28"/>
      <c r="AJ473" s="25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</row>
    <row r="474" spans="1:47" ht="15" customHeight="1">
      <c r="A474" s="60">
        <v>10</v>
      </c>
      <c r="B474" s="4" t="s">
        <v>408</v>
      </c>
      <c r="C474" s="61">
        <v>0.5</v>
      </c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2">
        <f t="shared" si="93"/>
        <v>0.5</v>
      </c>
      <c r="P474" s="63"/>
      <c r="Q474" s="13"/>
      <c r="R474" s="13"/>
      <c r="Y474" s="72"/>
      <c r="Z474" s="69"/>
      <c r="AA474" s="69"/>
      <c r="AB474" s="69"/>
      <c r="AC474" s="70"/>
      <c r="AD474" s="73"/>
      <c r="AE474" s="27"/>
      <c r="AF474" s="15"/>
      <c r="AG474" s="15"/>
      <c r="AH474" s="15"/>
      <c r="AI474" s="28"/>
    </row>
    <row r="475" spans="1:47" ht="15" customHeight="1">
      <c r="A475" s="60">
        <v>11</v>
      </c>
      <c r="B475" s="4" t="s">
        <v>99</v>
      </c>
      <c r="C475" s="61">
        <v>0.5</v>
      </c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2">
        <f t="shared" si="93"/>
        <v>0.5</v>
      </c>
      <c r="P475" s="102"/>
      <c r="Q475" s="346"/>
      <c r="R475" s="346"/>
      <c r="Y475" s="72"/>
      <c r="Z475" s="69"/>
      <c r="AA475" s="69"/>
      <c r="AB475" s="69"/>
      <c r="AC475" s="70"/>
      <c r="AD475" s="73"/>
      <c r="AE475" s="27"/>
      <c r="AF475" s="15"/>
      <c r="AG475" s="15"/>
      <c r="AH475" s="15"/>
      <c r="AI475" s="28"/>
    </row>
    <row r="476" spans="1:47" ht="15" customHeight="1">
      <c r="A476" s="93">
        <v>12</v>
      </c>
      <c r="B476" s="4" t="s">
        <v>149</v>
      </c>
      <c r="C476" s="61">
        <f>1</f>
        <v>1</v>
      </c>
      <c r="D476" s="61"/>
      <c r="E476" s="61"/>
      <c r="F476" s="61"/>
      <c r="G476" s="61"/>
      <c r="H476" s="61"/>
      <c r="I476" s="61">
        <v>-1</v>
      </c>
      <c r="J476" s="61"/>
      <c r="K476" s="61"/>
      <c r="L476" s="61"/>
      <c r="M476" s="61"/>
      <c r="N476" s="61"/>
      <c r="O476" s="62">
        <f t="shared" si="93"/>
        <v>0</v>
      </c>
      <c r="P476" s="65" t="s">
        <v>247</v>
      </c>
      <c r="Q476" s="346"/>
      <c r="R476" s="346"/>
      <c r="V476" s="74"/>
      <c r="Y476" s="72"/>
      <c r="Z476" s="69"/>
      <c r="AA476" s="69"/>
      <c r="AB476" s="75"/>
      <c r="AC476" s="70"/>
      <c r="AD476" s="73"/>
      <c r="AE476" s="27"/>
      <c r="AF476" s="15"/>
      <c r="AG476" s="15"/>
      <c r="AH476" s="74"/>
      <c r="AI476" s="28"/>
    </row>
    <row r="477" spans="1:47" ht="15" customHeight="1">
      <c r="A477" s="93">
        <v>13</v>
      </c>
      <c r="B477" s="4" t="s">
        <v>150</v>
      </c>
      <c r="C477" s="61">
        <v>1</v>
      </c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2">
        <f t="shared" si="93"/>
        <v>1</v>
      </c>
      <c r="P477" s="63"/>
      <c r="Q477" s="345"/>
      <c r="R477" s="345"/>
      <c r="U477" s="74">
        <f>SUM(C477:C478)</f>
        <v>1.5</v>
      </c>
      <c r="Y477" s="72"/>
      <c r="Z477" s="69"/>
      <c r="AA477" s="75">
        <f>SUM(I477:I478)</f>
        <v>-0.5</v>
      </c>
      <c r="AB477" s="69"/>
      <c r="AC477" s="70"/>
      <c r="AD477" s="73"/>
      <c r="AE477" s="27"/>
      <c r="AF477" s="15"/>
      <c r="AG477" s="74">
        <f>SUM(O477:O478)</f>
        <v>1</v>
      </c>
      <c r="AH477" s="15"/>
      <c r="AI477" s="28"/>
    </row>
    <row r="478" spans="1:47" ht="15" customHeight="1">
      <c r="A478" s="60">
        <v>14</v>
      </c>
      <c r="B478" s="4" t="s">
        <v>409</v>
      </c>
      <c r="C478" s="61">
        <f>0.5</f>
        <v>0.5</v>
      </c>
      <c r="D478" s="61"/>
      <c r="E478" s="61"/>
      <c r="F478" s="61"/>
      <c r="G478" s="61"/>
      <c r="H478" s="61"/>
      <c r="I478" s="61">
        <v>-0.5</v>
      </c>
      <c r="J478" s="61"/>
      <c r="K478" s="61"/>
      <c r="L478" s="61"/>
      <c r="M478" s="61"/>
      <c r="N478" s="61"/>
      <c r="O478" s="62">
        <f t="shared" si="93"/>
        <v>0</v>
      </c>
      <c r="P478" s="65" t="s">
        <v>104</v>
      </c>
      <c r="Q478" s="346"/>
      <c r="R478" s="346"/>
      <c r="Y478" s="72"/>
      <c r="Z478" s="69"/>
      <c r="AA478" s="69"/>
      <c r="AB478" s="69"/>
      <c r="AC478" s="70"/>
      <c r="AD478" s="73"/>
      <c r="AE478" s="27"/>
      <c r="AF478" s="15"/>
      <c r="AG478" s="15"/>
      <c r="AH478" s="15"/>
      <c r="AI478" s="28"/>
    </row>
    <row r="479" spans="1:47" ht="15" customHeight="1">
      <c r="A479" s="60">
        <v>15</v>
      </c>
      <c r="B479" s="4" t="s">
        <v>222</v>
      </c>
      <c r="C479" s="61">
        <v>1</v>
      </c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2">
        <f t="shared" si="93"/>
        <v>1</v>
      </c>
      <c r="P479" s="63"/>
      <c r="Q479" s="345"/>
      <c r="R479" s="345"/>
      <c r="V479" s="74">
        <f>SUM(C479:C481)</f>
        <v>2.5</v>
      </c>
      <c r="W479" s="216">
        <f>SUM(S465:V482)</f>
        <v>15</v>
      </c>
      <c r="Y479" s="72"/>
      <c r="Z479" s="69"/>
      <c r="AA479" s="69"/>
      <c r="AB479" s="75">
        <f>SUM(I479:I481)</f>
        <v>0</v>
      </c>
      <c r="AC479" s="217">
        <f>SUM(Y465:AB482)</f>
        <v>-1.5</v>
      </c>
      <c r="AD479" s="73"/>
      <c r="AE479" s="27"/>
      <c r="AF479" s="15"/>
      <c r="AG479" s="15"/>
      <c r="AH479" s="74">
        <f>SUM(O479:O481)</f>
        <v>2.5</v>
      </c>
      <c r="AI479" s="216">
        <f>SUM(AE465:AH482)</f>
        <v>13.5</v>
      </c>
    </row>
    <row r="480" spans="1:47" ht="15" customHeight="1">
      <c r="A480" s="93">
        <v>16</v>
      </c>
      <c r="B480" s="4" t="s">
        <v>399</v>
      </c>
      <c r="C480" s="61">
        <v>0.5</v>
      </c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2">
        <f t="shared" si="93"/>
        <v>0.5</v>
      </c>
      <c r="P480" s="102"/>
      <c r="Q480" s="346"/>
      <c r="R480" s="346"/>
      <c r="W480" s="216"/>
      <c r="Y480" s="72"/>
      <c r="Z480" s="69"/>
      <c r="AA480" s="69"/>
      <c r="AB480" s="69"/>
      <c r="AC480" s="217"/>
      <c r="AD480" s="73"/>
      <c r="AE480" s="27"/>
      <c r="AF480" s="15"/>
      <c r="AG480" s="15"/>
      <c r="AH480" s="15"/>
      <c r="AI480" s="216"/>
    </row>
    <row r="481" spans="1:35" ht="15" customHeight="1">
      <c r="A481" s="93">
        <v>17</v>
      </c>
      <c r="B481" s="4" t="s">
        <v>198</v>
      </c>
      <c r="C481" s="61">
        <v>1</v>
      </c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2">
        <f t="shared" si="93"/>
        <v>1</v>
      </c>
      <c r="P481" s="63"/>
      <c r="Q481" s="345"/>
      <c r="R481" s="345"/>
      <c r="W481" s="216"/>
      <c r="Y481" s="72"/>
      <c r="Z481" s="69"/>
      <c r="AA481" s="69"/>
      <c r="AB481" s="69"/>
      <c r="AC481" s="217"/>
      <c r="AD481" s="73"/>
      <c r="AE481" s="27"/>
      <c r="AF481" s="15"/>
      <c r="AG481" s="15"/>
      <c r="AH481" s="15"/>
      <c r="AI481" s="216"/>
    </row>
    <row r="482" spans="1:35" ht="15" customHeight="1">
      <c r="A482" s="60"/>
      <c r="B482" s="4" t="s">
        <v>79</v>
      </c>
      <c r="C482" s="61">
        <f>SUM(C465:C481)</f>
        <v>15</v>
      </c>
      <c r="D482" s="61">
        <f t="shared" ref="D482:O482" si="94">SUM(D465:D481)</f>
        <v>0</v>
      </c>
      <c r="E482" s="61">
        <f t="shared" si="94"/>
        <v>0</v>
      </c>
      <c r="F482" s="61">
        <f t="shared" si="94"/>
        <v>0</v>
      </c>
      <c r="G482" s="61">
        <f t="shared" si="94"/>
        <v>0</v>
      </c>
      <c r="H482" s="61">
        <f t="shared" si="94"/>
        <v>0</v>
      </c>
      <c r="I482" s="61">
        <f t="shared" si="94"/>
        <v>-1.5</v>
      </c>
      <c r="J482" s="61">
        <f t="shared" si="94"/>
        <v>0</v>
      </c>
      <c r="K482" s="61">
        <f t="shared" si="94"/>
        <v>0</v>
      </c>
      <c r="L482" s="61">
        <f t="shared" si="94"/>
        <v>0</v>
      </c>
      <c r="M482" s="61">
        <f t="shared" si="94"/>
        <v>0</v>
      </c>
      <c r="N482" s="61">
        <f t="shared" si="94"/>
        <v>0</v>
      </c>
      <c r="O482" s="61">
        <f t="shared" si="94"/>
        <v>13.5</v>
      </c>
      <c r="P482" s="63"/>
      <c r="Q482" s="345"/>
      <c r="R482" s="345"/>
      <c r="W482" s="216"/>
      <c r="Y482" s="72"/>
      <c r="Z482" s="69"/>
      <c r="AA482" s="69"/>
      <c r="AB482" s="69"/>
      <c r="AC482" s="217"/>
      <c r="AD482" s="73"/>
      <c r="AE482" s="27"/>
      <c r="AF482" s="15"/>
      <c r="AG482" s="15"/>
      <c r="AH482" s="15"/>
      <c r="AI482" s="216"/>
    </row>
    <row r="483" spans="1:35" ht="15" customHeight="1" thickBot="1">
      <c r="A483" s="107"/>
      <c r="B483" s="347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0"/>
      <c r="Q483" s="13"/>
      <c r="R483" s="13"/>
      <c r="S483" s="86"/>
      <c r="T483" s="87"/>
      <c r="U483" s="87"/>
      <c r="V483" s="87"/>
      <c r="W483" s="317"/>
      <c r="Y483" s="89"/>
      <c r="Z483" s="90"/>
      <c r="AA483" s="90"/>
      <c r="AB483" s="90"/>
      <c r="AC483" s="318"/>
      <c r="AD483" s="92"/>
      <c r="AE483" s="86"/>
      <c r="AF483" s="87"/>
      <c r="AG483" s="87"/>
      <c r="AH483" s="87"/>
      <c r="AI483" s="317"/>
    </row>
    <row r="484" spans="1:35" ht="15" customHeight="1">
      <c r="A484" s="274" t="s">
        <v>410</v>
      </c>
      <c r="B484" s="275"/>
      <c r="C484" s="275"/>
      <c r="D484" s="275"/>
      <c r="E484" s="275"/>
      <c r="F484" s="275"/>
      <c r="G484" s="275"/>
      <c r="H484" s="275"/>
      <c r="I484" s="275"/>
      <c r="J484" s="275"/>
      <c r="K484" s="275"/>
      <c r="L484" s="275"/>
      <c r="M484" s="275"/>
      <c r="N484" s="275"/>
      <c r="O484" s="275"/>
      <c r="P484" s="276"/>
      <c r="Q484" s="348"/>
      <c r="R484" s="348"/>
      <c r="W484" s="216"/>
      <c r="Y484" s="72"/>
      <c r="Z484" s="69"/>
      <c r="AA484" s="69"/>
      <c r="AB484" s="69"/>
      <c r="AC484" s="217"/>
      <c r="AD484" s="73"/>
      <c r="AE484" s="27"/>
      <c r="AF484" s="15"/>
      <c r="AG484" s="15"/>
      <c r="AH484" s="15"/>
      <c r="AI484" s="216"/>
    </row>
    <row r="485" spans="1:35" ht="15" customHeight="1">
      <c r="A485" s="349">
        <v>1</v>
      </c>
      <c r="B485" s="350" t="s">
        <v>411</v>
      </c>
      <c r="C485" s="351">
        <v>1</v>
      </c>
      <c r="D485" s="351"/>
      <c r="E485" s="351"/>
      <c r="F485" s="351"/>
      <c r="G485" s="351"/>
      <c r="H485" s="351"/>
      <c r="I485" s="351"/>
      <c r="J485" s="351"/>
      <c r="K485" s="351"/>
      <c r="L485" s="351"/>
      <c r="M485" s="351"/>
      <c r="N485" s="351"/>
      <c r="O485" s="62">
        <f t="shared" si="93"/>
        <v>1</v>
      </c>
      <c r="P485" s="352"/>
      <c r="Q485" s="353"/>
      <c r="R485" s="353"/>
      <c r="S485" s="27">
        <f>SUM(C485)</f>
        <v>1</v>
      </c>
      <c r="W485" s="216"/>
      <c r="Y485" s="72">
        <f>SUM(I485)</f>
        <v>0</v>
      </c>
      <c r="Z485" s="69"/>
      <c r="AA485" s="69"/>
      <c r="AB485" s="69"/>
      <c r="AC485" s="217"/>
      <c r="AD485" s="73"/>
      <c r="AE485" s="27">
        <f>SUM(O485)</f>
        <v>1</v>
      </c>
      <c r="AF485" s="15"/>
      <c r="AG485" s="15"/>
      <c r="AH485" s="15"/>
      <c r="AI485" s="216"/>
    </row>
    <row r="486" spans="1:35" ht="15" customHeight="1">
      <c r="A486" s="60">
        <f>A485+1</f>
        <v>2</v>
      </c>
      <c r="B486" s="4" t="s">
        <v>404</v>
      </c>
      <c r="C486" s="61">
        <v>1</v>
      </c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2">
        <f t="shared" si="93"/>
        <v>1</v>
      </c>
      <c r="P486" s="63"/>
      <c r="Q486" s="345"/>
      <c r="R486" s="345"/>
      <c r="T486" s="74">
        <f>SUM(C486:C490)</f>
        <v>4.5</v>
      </c>
      <c r="W486" s="216"/>
      <c r="Y486" s="72"/>
      <c r="Z486" s="75">
        <f>SUM(I486:I490)</f>
        <v>0</v>
      </c>
      <c r="AA486" s="69"/>
      <c r="AB486" s="69"/>
      <c r="AC486" s="217"/>
      <c r="AD486" s="73"/>
      <c r="AE486" s="27"/>
      <c r="AF486" s="74">
        <f>SUM(O486:O490)</f>
        <v>4.5</v>
      </c>
      <c r="AG486" s="15"/>
      <c r="AH486" s="15"/>
      <c r="AI486" s="216"/>
    </row>
    <row r="487" spans="1:35" ht="15" customHeight="1">
      <c r="A487" s="60">
        <f t="shared" ref="A487:A495" si="95">A486+1</f>
        <v>3</v>
      </c>
      <c r="B487" s="4" t="s">
        <v>117</v>
      </c>
      <c r="C487" s="61">
        <v>1</v>
      </c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2">
        <f t="shared" si="93"/>
        <v>1</v>
      </c>
      <c r="P487" s="63"/>
      <c r="Q487" s="345"/>
      <c r="R487" s="345"/>
      <c r="W487" s="216"/>
      <c r="Y487" s="72"/>
      <c r="Z487" s="69"/>
      <c r="AA487" s="69"/>
      <c r="AB487" s="69"/>
      <c r="AC487" s="217"/>
      <c r="AD487" s="73"/>
      <c r="AE487" s="27"/>
      <c r="AF487" s="15"/>
      <c r="AG487" s="15"/>
      <c r="AH487" s="15"/>
      <c r="AI487" s="216"/>
    </row>
    <row r="488" spans="1:35" ht="15" customHeight="1">
      <c r="A488" s="60">
        <f t="shared" si="95"/>
        <v>4</v>
      </c>
      <c r="B488" s="4" t="s">
        <v>412</v>
      </c>
      <c r="C488" s="61">
        <v>1</v>
      </c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2">
        <f t="shared" si="93"/>
        <v>1</v>
      </c>
      <c r="P488" s="63"/>
      <c r="Q488" s="345"/>
      <c r="R488" s="345"/>
      <c r="V488" s="74">
        <f>SUM(C493:C495)</f>
        <v>2.5</v>
      </c>
      <c r="W488" s="216"/>
      <c r="Y488" s="72"/>
      <c r="Z488" s="69"/>
      <c r="AA488" s="69"/>
      <c r="AB488" s="75">
        <f>SUM(I493:I495)</f>
        <v>0</v>
      </c>
      <c r="AC488" s="217"/>
      <c r="AD488" s="73"/>
      <c r="AE488" s="27"/>
      <c r="AF488" s="15"/>
      <c r="AG488" s="15"/>
      <c r="AH488" s="74">
        <f>SUM(O493:O495)</f>
        <v>2.5</v>
      </c>
      <c r="AI488" s="216"/>
    </row>
    <row r="489" spans="1:35" ht="15" customHeight="1">
      <c r="A489" s="60">
        <f t="shared" si="95"/>
        <v>5</v>
      </c>
      <c r="B489" s="4" t="s">
        <v>99</v>
      </c>
      <c r="C489" s="61">
        <v>0.5</v>
      </c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2">
        <f t="shared" si="93"/>
        <v>0.5</v>
      </c>
      <c r="P489" s="102"/>
      <c r="Q489" s="346"/>
      <c r="R489" s="346"/>
      <c r="U489" s="74">
        <f>SUM(C491:C492)</f>
        <v>1.5</v>
      </c>
      <c r="W489" s="216"/>
      <c r="Y489" s="72"/>
      <c r="Z489" s="69"/>
      <c r="AA489" s="75">
        <f>SUM(I491:I492)</f>
        <v>-0.5</v>
      </c>
      <c r="AB489" s="69"/>
      <c r="AC489" s="217"/>
      <c r="AD489" s="73"/>
      <c r="AE489" s="27"/>
      <c r="AF489" s="15"/>
      <c r="AG489" s="74">
        <f>SUM(O491:O492)</f>
        <v>1</v>
      </c>
      <c r="AH489" s="15"/>
      <c r="AI489" s="216"/>
    </row>
    <row r="490" spans="1:35" ht="15" customHeight="1">
      <c r="A490" s="60">
        <f t="shared" si="95"/>
        <v>6</v>
      </c>
      <c r="B490" s="4" t="s">
        <v>149</v>
      </c>
      <c r="C490" s="61">
        <v>1</v>
      </c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2">
        <f t="shared" si="93"/>
        <v>1</v>
      </c>
      <c r="P490" s="102"/>
      <c r="Q490" s="346"/>
      <c r="R490" s="346"/>
      <c r="W490" s="216"/>
      <c r="Y490" s="72"/>
      <c r="Z490" s="69"/>
      <c r="AA490" s="69"/>
      <c r="AB490" s="69"/>
      <c r="AC490" s="217"/>
      <c r="AD490" s="73"/>
      <c r="AE490" s="27"/>
      <c r="AF490" s="15"/>
      <c r="AG490" s="15"/>
      <c r="AH490" s="15"/>
      <c r="AI490" s="216"/>
    </row>
    <row r="491" spans="1:35" ht="15" customHeight="1">
      <c r="A491" s="60">
        <f t="shared" si="95"/>
        <v>7</v>
      </c>
      <c r="B491" s="4" t="s">
        <v>150</v>
      </c>
      <c r="C491" s="61">
        <v>1</v>
      </c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2">
        <f t="shared" si="93"/>
        <v>1</v>
      </c>
      <c r="P491" s="63"/>
      <c r="Q491" s="345"/>
      <c r="R491" s="345"/>
      <c r="W491" s="216">
        <f>SUM(S485:V496)</f>
        <v>9.5</v>
      </c>
      <c r="Y491" s="72"/>
      <c r="Z491" s="69"/>
      <c r="AA491" s="69"/>
      <c r="AB491" s="69"/>
      <c r="AC491" s="217">
        <f>SUM(Y485:AB496)</f>
        <v>-0.5</v>
      </c>
      <c r="AD491" s="73"/>
      <c r="AE491" s="27"/>
      <c r="AF491" s="15"/>
      <c r="AG491" s="15"/>
      <c r="AH491" s="15"/>
      <c r="AI491" s="216">
        <f>SUM(AE485:AH496)</f>
        <v>9</v>
      </c>
    </row>
    <row r="492" spans="1:35" ht="26.25" customHeight="1">
      <c r="A492" s="60">
        <f t="shared" si="95"/>
        <v>8</v>
      </c>
      <c r="B492" s="4" t="s">
        <v>409</v>
      </c>
      <c r="C492" s="61">
        <f>0.5</f>
        <v>0.5</v>
      </c>
      <c r="D492" s="61"/>
      <c r="E492" s="61"/>
      <c r="F492" s="61"/>
      <c r="G492" s="61"/>
      <c r="H492" s="61"/>
      <c r="I492" s="61">
        <v>-0.5</v>
      </c>
      <c r="J492" s="61"/>
      <c r="K492" s="61"/>
      <c r="L492" s="61"/>
      <c r="M492" s="61"/>
      <c r="N492" s="61"/>
      <c r="O492" s="62">
        <f t="shared" si="93"/>
        <v>0</v>
      </c>
      <c r="P492" s="76" t="s">
        <v>413</v>
      </c>
      <c r="Q492" s="346"/>
      <c r="R492" s="346"/>
      <c r="Y492" s="72"/>
      <c r="Z492" s="69"/>
      <c r="AA492" s="69"/>
      <c r="AB492" s="69"/>
      <c r="AC492" s="70"/>
      <c r="AD492" s="73"/>
      <c r="AE492" s="27"/>
      <c r="AF492" s="15"/>
      <c r="AG492" s="15"/>
      <c r="AH492" s="15"/>
      <c r="AI492" s="28"/>
    </row>
    <row r="493" spans="1:35" ht="15" customHeight="1">
      <c r="A493" s="60">
        <f t="shared" si="95"/>
        <v>9</v>
      </c>
      <c r="B493" s="4" t="s">
        <v>222</v>
      </c>
      <c r="C493" s="61">
        <v>1</v>
      </c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2">
        <f t="shared" si="93"/>
        <v>1</v>
      </c>
      <c r="P493" s="63"/>
      <c r="Q493" s="13"/>
      <c r="R493" s="13"/>
      <c r="Y493" s="72"/>
      <c r="Z493" s="69"/>
      <c r="AA493" s="69"/>
      <c r="AB493" s="69"/>
      <c r="AC493" s="70"/>
      <c r="AD493" s="73"/>
      <c r="AE493" s="27"/>
      <c r="AF493" s="15"/>
      <c r="AG493" s="15"/>
      <c r="AH493" s="15"/>
      <c r="AI493" s="28"/>
    </row>
    <row r="494" spans="1:35" ht="15" customHeight="1">
      <c r="A494" s="60">
        <f t="shared" si="95"/>
        <v>10</v>
      </c>
      <c r="B494" s="4" t="s">
        <v>399</v>
      </c>
      <c r="C494" s="61">
        <v>0.5</v>
      </c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2">
        <f t="shared" si="93"/>
        <v>0.5</v>
      </c>
      <c r="P494" s="63"/>
      <c r="Q494" s="13"/>
      <c r="R494" s="13"/>
      <c r="Y494" s="72"/>
      <c r="Z494" s="69"/>
      <c r="AA494" s="69"/>
      <c r="AB494" s="69"/>
      <c r="AC494" s="70"/>
      <c r="AD494" s="73"/>
      <c r="AE494" s="27"/>
      <c r="AF494" s="15"/>
      <c r="AG494" s="15"/>
      <c r="AH494" s="15"/>
      <c r="AI494" s="28"/>
    </row>
    <row r="495" spans="1:35" ht="15" customHeight="1">
      <c r="A495" s="60">
        <f t="shared" si="95"/>
        <v>11</v>
      </c>
      <c r="B495" s="4" t="s">
        <v>198</v>
      </c>
      <c r="C495" s="61">
        <v>1</v>
      </c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2">
        <f t="shared" si="93"/>
        <v>1</v>
      </c>
      <c r="P495" s="63"/>
      <c r="Q495" s="13"/>
      <c r="R495" s="13"/>
      <c r="Y495" s="72"/>
      <c r="Z495" s="69"/>
      <c r="AA495" s="69"/>
      <c r="AB495" s="69"/>
      <c r="AC495" s="70"/>
      <c r="AD495" s="73"/>
      <c r="AE495" s="27"/>
      <c r="AF495" s="15"/>
      <c r="AG495" s="15"/>
      <c r="AH495" s="15"/>
      <c r="AI495" s="28"/>
    </row>
    <row r="496" spans="1:35" ht="15" customHeight="1">
      <c r="A496" s="60"/>
      <c r="B496" s="4" t="s">
        <v>79</v>
      </c>
      <c r="C496" s="61">
        <f>SUM(C485:C495)</f>
        <v>9.5</v>
      </c>
      <c r="D496" s="61">
        <f t="shared" ref="D496:O496" si="96">SUM(D485:D495)</f>
        <v>0</v>
      </c>
      <c r="E496" s="61">
        <f t="shared" si="96"/>
        <v>0</v>
      </c>
      <c r="F496" s="61">
        <f t="shared" si="96"/>
        <v>0</v>
      </c>
      <c r="G496" s="61">
        <f t="shared" si="96"/>
        <v>0</v>
      </c>
      <c r="H496" s="61">
        <f t="shared" si="96"/>
        <v>0</v>
      </c>
      <c r="I496" s="61">
        <f t="shared" si="96"/>
        <v>-0.5</v>
      </c>
      <c r="J496" s="61">
        <f t="shared" si="96"/>
        <v>0</v>
      </c>
      <c r="K496" s="61">
        <f t="shared" si="96"/>
        <v>0</v>
      </c>
      <c r="L496" s="61">
        <f t="shared" si="96"/>
        <v>0</v>
      </c>
      <c r="M496" s="61">
        <f t="shared" si="96"/>
        <v>0</v>
      </c>
      <c r="N496" s="61">
        <f t="shared" si="96"/>
        <v>0</v>
      </c>
      <c r="O496" s="61">
        <f t="shared" si="96"/>
        <v>9</v>
      </c>
      <c r="P496" s="102"/>
      <c r="Q496" s="103"/>
      <c r="R496" s="103"/>
      <c r="Y496" s="72"/>
      <c r="Z496" s="69"/>
      <c r="AA496" s="69"/>
      <c r="AB496" s="69"/>
      <c r="AC496" s="70"/>
      <c r="AD496" s="73"/>
      <c r="AE496" s="27"/>
      <c r="AF496" s="15"/>
      <c r="AG496" s="15"/>
      <c r="AH496" s="15"/>
      <c r="AI496" s="28"/>
    </row>
    <row r="497" spans="1:47" ht="15" customHeight="1" thickBot="1">
      <c r="A497" s="107"/>
      <c r="B497" s="347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0"/>
      <c r="Q497" s="13"/>
      <c r="R497" s="13"/>
      <c r="S497" s="86"/>
      <c r="T497" s="87"/>
      <c r="U497" s="87"/>
      <c r="V497" s="87"/>
      <c r="W497" s="88"/>
      <c r="Y497" s="89"/>
      <c r="Z497" s="90"/>
      <c r="AA497" s="90"/>
      <c r="AB497" s="90"/>
      <c r="AC497" s="91"/>
      <c r="AD497" s="92"/>
      <c r="AE497" s="86"/>
      <c r="AF497" s="87"/>
      <c r="AG497" s="87"/>
      <c r="AH497" s="87"/>
      <c r="AI497" s="88"/>
    </row>
    <row r="498" spans="1:47" ht="15" customHeight="1" thickBot="1">
      <c r="A498" s="354" t="s">
        <v>414</v>
      </c>
      <c r="B498" s="355"/>
      <c r="C498" s="355"/>
      <c r="D498" s="355"/>
      <c r="E498" s="355"/>
      <c r="F498" s="355"/>
      <c r="G498" s="355"/>
      <c r="H498" s="355"/>
      <c r="I498" s="355"/>
      <c r="J498" s="355"/>
      <c r="K498" s="355"/>
      <c r="L498" s="355"/>
      <c r="M498" s="355"/>
      <c r="N498" s="355"/>
      <c r="O498" s="355"/>
      <c r="P498" s="356"/>
      <c r="Q498" s="357"/>
      <c r="R498" s="357"/>
      <c r="S498" s="205"/>
      <c r="T498" s="206"/>
      <c r="U498" s="206"/>
      <c r="V498" s="206"/>
      <c r="W498" s="207"/>
      <c r="X498" s="279"/>
      <c r="Y498" s="208"/>
      <c r="Z498" s="209"/>
      <c r="AA498" s="209"/>
      <c r="AB498" s="209"/>
      <c r="AC498" s="210"/>
      <c r="AD498" s="211"/>
      <c r="AE498" s="205"/>
      <c r="AF498" s="206"/>
      <c r="AG498" s="206"/>
      <c r="AH498" s="206"/>
      <c r="AI498" s="207"/>
    </row>
    <row r="499" spans="1:47" ht="15" customHeight="1">
      <c r="A499" s="93">
        <v>1</v>
      </c>
      <c r="B499" s="3" t="s">
        <v>415</v>
      </c>
      <c r="C499" s="94">
        <v>1</v>
      </c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62">
        <f t="shared" si="93"/>
        <v>1</v>
      </c>
      <c r="P499" s="95"/>
      <c r="Q499" s="13"/>
      <c r="R499" s="13"/>
      <c r="S499" s="66">
        <f>SUM(C499:C500)</f>
        <v>2</v>
      </c>
      <c r="Y499" s="68">
        <f>SUM(I499:I500)</f>
        <v>0</v>
      </c>
      <c r="Z499" s="69"/>
      <c r="AA499" s="69"/>
      <c r="AB499" s="69"/>
      <c r="AC499" s="70"/>
      <c r="AD499" s="71"/>
      <c r="AE499" s="66">
        <f>SUM(O499:O500)</f>
        <v>2</v>
      </c>
      <c r="AF499" s="15"/>
      <c r="AG499" s="15"/>
      <c r="AH499" s="15"/>
      <c r="AI499" s="28"/>
    </row>
    <row r="500" spans="1:47" ht="15" customHeight="1">
      <c r="A500" s="60">
        <v>2</v>
      </c>
      <c r="B500" s="4" t="s">
        <v>279</v>
      </c>
      <c r="C500" s="61">
        <v>1</v>
      </c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2">
        <f t="shared" si="93"/>
        <v>1</v>
      </c>
      <c r="P500" s="63"/>
      <c r="Q500" s="13"/>
      <c r="R500" s="13"/>
      <c r="T500" s="74">
        <f>SUM(C501:C511)</f>
        <v>9</v>
      </c>
      <c r="Y500" s="72"/>
      <c r="Z500" s="75">
        <f>SUM(I501:I511)</f>
        <v>0</v>
      </c>
      <c r="AA500" s="69"/>
      <c r="AB500" s="69"/>
      <c r="AC500" s="70"/>
      <c r="AD500" s="73"/>
      <c r="AE500" s="27"/>
      <c r="AF500" s="74">
        <f>SUM(O501:O511)</f>
        <v>9</v>
      </c>
      <c r="AG500" s="15"/>
      <c r="AH500" s="15"/>
      <c r="AI500" s="28"/>
    </row>
    <row r="501" spans="1:47" s="58" customFormat="1" ht="15" customHeight="1">
      <c r="A501" s="60">
        <v>3</v>
      </c>
      <c r="B501" s="4" t="s">
        <v>360</v>
      </c>
      <c r="C501" s="61">
        <v>1</v>
      </c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2">
        <f t="shared" si="93"/>
        <v>1</v>
      </c>
      <c r="P501" s="63"/>
      <c r="Q501" s="13"/>
      <c r="R501" s="13"/>
      <c r="S501" s="27"/>
      <c r="T501" s="15"/>
      <c r="U501" s="15"/>
      <c r="V501" s="15"/>
      <c r="W501" s="28"/>
      <c r="X501" s="17"/>
      <c r="Y501" s="72"/>
      <c r="Z501" s="69"/>
      <c r="AA501" s="69"/>
      <c r="AB501" s="69"/>
      <c r="AC501" s="70"/>
      <c r="AD501" s="73"/>
      <c r="AE501" s="27"/>
      <c r="AF501" s="15"/>
      <c r="AG501" s="15"/>
      <c r="AH501" s="15"/>
      <c r="AI501" s="28"/>
      <c r="AJ501" s="288"/>
      <c r="AK501" s="57"/>
      <c r="AL501" s="57"/>
      <c r="AM501" s="57"/>
      <c r="AN501" s="57"/>
      <c r="AO501" s="57"/>
      <c r="AP501" s="57"/>
      <c r="AQ501" s="57"/>
      <c r="AR501" s="57"/>
      <c r="AS501" s="57"/>
      <c r="AT501" s="57"/>
      <c r="AU501" s="57"/>
    </row>
    <row r="502" spans="1:47" ht="15" customHeight="1">
      <c r="A502" s="93">
        <v>4</v>
      </c>
      <c r="B502" s="4" t="s">
        <v>404</v>
      </c>
      <c r="C502" s="61">
        <v>1</v>
      </c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2">
        <f t="shared" si="93"/>
        <v>1</v>
      </c>
      <c r="P502" s="63"/>
      <c r="Q502" s="13"/>
      <c r="R502" s="13"/>
      <c r="Y502" s="72"/>
      <c r="Z502" s="69"/>
      <c r="AA502" s="69"/>
      <c r="AB502" s="69"/>
      <c r="AC502" s="70"/>
      <c r="AD502" s="73"/>
      <c r="AE502" s="27"/>
      <c r="AF502" s="15"/>
      <c r="AG502" s="15"/>
      <c r="AH502" s="15"/>
      <c r="AI502" s="28"/>
    </row>
    <row r="503" spans="1:47" ht="15" customHeight="1">
      <c r="A503" s="60">
        <v>5</v>
      </c>
      <c r="B503" s="4" t="s">
        <v>117</v>
      </c>
      <c r="C503" s="61">
        <v>1</v>
      </c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2">
        <f t="shared" si="93"/>
        <v>1</v>
      </c>
      <c r="P503" s="63"/>
      <c r="Q503" s="13"/>
      <c r="R503" s="13"/>
      <c r="Y503" s="72"/>
      <c r="Z503" s="69"/>
      <c r="AA503" s="69"/>
      <c r="AB503" s="69"/>
      <c r="AC503" s="70"/>
      <c r="AD503" s="73"/>
      <c r="AE503" s="27"/>
      <c r="AF503" s="15"/>
      <c r="AG503" s="15"/>
      <c r="AH503" s="15"/>
      <c r="AI503" s="28"/>
    </row>
    <row r="504" spans="1:47" ht="15" customHeight="1">
      <c r="A504" s="97">
        <v>6</v>
      </c>
      <c r="B504" s="5" t="s">
        <v>302</v>
      </c>
      <c r="C504" s="61">
        <v>0.5</v>
      </c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2">
        <f t="shared" si="93"/>
        <v>0.5</v>
      </c>
      <c r="P504" s="65"/>
      <c r="Q504" s="77"/>
      <c r="R504" s="77"/>
      <c r="Y504" s="72"/>
      <c r="Z504" s="69"/>
      <c r="AA504" s="69"/>
      <c r="AB504" s="69"/>
      <c r="AC504" s="70"/>
      <c r="AD504" s="73"/>
      <c r="AE504" s="27"/>
      <c r="AF504" s="15"/>
      <c r="AG504" s="15"/>
      <c r="AH504" s="15"/>
      <c r="AI504" s="28"/>
    </row>
    <row r="505" spans="1:47" ht="15" customHeight="1">
      <c r="A505" s="93">
        <v>7</v>
      </c>
      <c r="B505" s="4" t="s">
        <v>282</v>
      </c>
      <c r="C505" s="61">
        <v>1</v>
      </c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2">
        <f t="shared" si="93"/>
        <v>1</v>
      </c>
      <c r="P505" s="63"/>
      <c r="Q505" s="13"/>
      <c r="R505" s="13"/>
      <c r="Y505" s="72"/>
      <c r="Z505" s="69"/>
      <c r="AA505" s="69"/>
      <c r="AB505" s="69"/>
      <c r="AC505" s="70"/>
      <c r="AD505" s="73"/>
      <c r="AE505" s="27"/>
      <c r="AF505" s="15"/>
      <c r="AG505" s="15"/>
      <c r="AH505" s="15"/>
      <c r="AI505" s="28"/>
    </row>
    <row r="506" spans="1:47" ht="15" customHeight="1">
      <c r="A506" s="60">
        <v>8</v>
      </c>
      <c r="B506" s="4" t="s">
        <v>416</v>
      </c>
      <c r="C506" s="61">
        <v>1</v>
      </c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2">
        <f t="shared" si="93"/>
        <v>1</v>
      </c>
      <c r="P506" s="63"/>
      <c r="Q506" s="13"/>
      <c r="R506" s="13"/>
      <c r="X506" s="100"/>
      <c r="Y506" s="72"/>
      <c r="Z506" s="69"/>
      <c r="AA506" s="69"/>
      <c r="AB506" s="69"/>
      <c r="AC506" s="70"/>
      <c r="AD506" s="73"/>
      <c r="AE506" s="27"/>
      <c r="AF506" s="15"/>
      <c r="AG506" s="15"/>
      <c r="AH506" s="15"/>
      <c r="AI506" s="28"/>
    </row>
    <row r="507" spans="1:47" s="77" customFormat="1" ht="15" customHeight="1">
      <c r="A507" s="60">
        <v>9</v>
      </c>
      <c r="B507" s="4" t="s">
        <v>72</v>
      </c>
      <c r="C507" s="358">
        <v>1</v>
      </c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62">
        <f t="shared" si="93"/>
        <v>1</v>
      </c>
      <c r="P507" s="63"/>
      <c r="Q507" s="13"/>
      <c r="R507" s="13"/>
      <c r="S507" s="27"/>
      <c r="T507" s="15"/>
      <c r="U507" s="15"/>
      <c r="V507" s="15"/>
      <c r="W507" s="28"/>
      <c r="X507" s="17"/>
      <c r="Y507" s="72"/>
      <c r="Z507" s="69"/>
      <c r="AA507" s="69"/>
      <c r="AB507" s="69"/>
      <c r="AC507" s="70"/>
      <c r="AD507" s="73"/>
      <c r="AE507" s="27"/>
      <c r="AF507" s="15"/>
      <c r="AG507" s="15"/>
      <c r="AH507" s="15"/>
      <c r="AI507" s="28"/>
      <c r="AJ507" s="25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</row>
    <row r="508" spans="1:47" ht="15" customHeight="1">
      <c r="A508" s="93">
        <v>10</v>
      </c>
      <c r="B508" s="4" t="s">
        <v>408</v>
      </c>
      <c r="C508" s="61">
        <v>0.5</v>
      </c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2">
        <f t="shared" si="93"/>
        <v>0.5</v>
      </c>
      <c r="P508" s="63"/>
      <c r="Q508" s="13"/>
      <c r="R508" s="13"/>
      <c r="Y508" s="72"/>
      <c r="Z508" s="69"/>
      <c r="AA508" s="69"/>
      <c r="AB508" s="69"/>
      <c r="AC508" s="70"/>
      <c r="AD508" s="73"/>
      <c r="AE508" s="27"/>
      <c r="AF508" s="15"/>
      <c r="AG508" s="15"/>
      <c r="AH508" s="15"/>
      <c r="AI508" s="28"/>
    </row>
    <row r="509" spans="1:47" s="11" customFormat="1" ht="15" customHeight="1">
      <c r="A509" s="60">
        <v>11</v>
      </c>
      <c r="B509" s="4" t="s">
        <v>417</v>
      </c>
      <c r="C509" s="61">
        <v>0.5</v>
      </c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2">
        <f t="shared" si="93"/>
        <v>0.5</v>
      </c>
      <c r="P509" s="102"/>
      <c r="Q509" s="103"/>
      <c r="R509" s="103"/>
      <c r="S509" s="27"/>
      <c r="T509" s="15"/>
      <c r="U509" s="15"/>
      <c r="V509" s="15"/>
      <c r="W509" s="28"/>
      <c r="X509" s="17"/>
      <c r="Y509" s="72"/>
      <c r="Z509" s="69"/>
      <c r="AA509" s="69"/>
      <c r="AB509" s="69"/>
      <c r="AC509" s="70"/>
      <c r="AD509" s="73"/>
      <c r="AE509" s="27"/>
      <c r="AF509" s="15"/>
      <c r="AG509" s="15"/>
      <c r="AH509" s="15"/>
      <c r="AI509" s="28"/>
      <c r="AJ509" s="101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</row>
    <row r="510" spans="1:47" ht="15" customHeight="1">
      <c r="A510" s="60">
        <v>12</v>
      </c>
      <c r="B510" s="4" t="s">
        <v>149</v>
      </c>
      <c r="C510" s="61">
        <v>1</v>
      </c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2">
        <f t="shared" si="93"/>
        <v>1</v>
      </c>
      <c r="P510" s="63"/>
      <c r="Q510" s="13"/>
      <c r="R510" s="13"/>
      <c r="Y510" s="72"/>
      <c r="Z510" s="69"/>
      <c r="AA510" s="69"/>
      <c r="AB510" s="69"/>
      <c r="AC510" s="70"/>
      <c r="AD510" s="73"/>
      <c r="AE510" s="27"/>
      <c r="AF510" s="15"/>
      <c r="AG510" s="15"/>
      <c r="AH510" s="15"/>
      <c r="AI510" s="28"/>
    </row>
    <row r="511" spans="1:47" ht="15" customHeight="1">
      <c r="A511" s="93">
        <v>13</v>
      </c>
      <c r="B511" s="4" t="s">
        <v>99</v>
      </c>
      <c r="C511" s="61">
        <v>0.5</v>
      </c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2">
        <f t="shared" si="93"/>
        <v>0.5</v>
      </c>
      <c r="P511" s="63"/>
      <c r="Q511" s="13"/>
      <c r="R511" s="13"/>
      <c r="U511" s="74">
        <f>SUM(C512:C513)</f>
        <v>1</v>
      </c>
      <c r="Y511" s="72"/>
      <c r="Z511" s="69"/>
      <c r="AA511" s="75">
        <f>SUM(I512:I513)</f>
        <v>0</v>
      </c>
      <c r="AB511" s="69"/>
      <c r="AC511" s="70"/>
      <c r="AD511" s="73"/>
      <c r="AE511" s="27"/>
      <c r="AF511" s="15"/>
      <c r="AG511" s="74">
        <f>SUM(O512:O513)</f>
        <v>1</v>
      </c>
      <c r="AH511" s="15"/>
      <c r="AI511" s="28"/>
    </row>
    <row r="512" spans="1:47" ht="15" customHeight="1">
      <c r="A512" s="60">
        <v>14</v>
      </c>
      <c r="B512" s="4" t="s">
        <v>150</v>
      </c>
      <c r="C512" s="61">
        <v>0.5</v>
      </c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2">
        <f t="shared" si="93"/>
        <v>0.5</v>
      </c>
      <c r="P512" s="63"/>
      <c r="Q512" s="13"/>
      <c r="R512" s="13"/>
      <c r="Y512" s="72"/>
      <c r="Z512" s="69"/>
      <c r="AA512" s="69"/>
      <c r="AB512" s="69"/>
      <c r="AC512" s="70"/>
      <c r="AD512" s="73"/>
      <c r="AE512" s="27"/>
      <c r="AF512" s="15"/>
      <c r="AG512" s="15"/>
      <c r="AH512" s="15"/>
      <c r="AI512" s="28"/>
    </row>
    <row r="513" spans="1:47" ht="15" customHeight="1">
      <c r="A513" s="60">
        <v>15</v>
      </c>
      <c r="B513" s="4" t="s">
        <v>409</v>
      </c>
      <c r="C513" s="61">
        <v>0.5</v>
      </c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2">
        <f t="shared" si="93"/>
        <v>0.5</v>
      </c>
      <c r="P513" s="63"/>
      <c r="Q513" s="13"/>
      <c r="R513" s="13"/>
      <c r="Y513" s="72"/>
      <c r="Z513" s="69"/>
      <c r="AA513" s="69"/>
      <c r="AB513" s="69"/>
      <c r="AC513" s="70"/>
      <c r="AD513" s="73"/>
      <c r="AE513" s="27"/>
      <c r="AF513" s="15"/>
      <c r="AG513" s="15"/>
      <c r="AH513" s="15"/>
      <c r="AI513" s="28"/>
    </row>
    <row r="514" spans="1:47" ht="15" customHeight="1">
      <c r="A514" s="93">
        <v>16</v>
      </c>
      <c r="B514" s="4" t="s">
        <v>222</v>
      </c>
      <c r="C514" s="61">
        <v>1</v>
      </c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2">
        <f t="shared" si="93"/>
        <v>1</v>
      </c>
      <c r="P514" s="63"/>
      <c r="Q514" s="13"/>
      <c r="R514" s="13"/>
      <c r="V514" s="74">
        <f>SUM(C514:C516)</f>
        <v>2.5</v>
      </c>
      <c r="Y514" s="72"/>
      <c r="Z514" s="69"/>
      <c r="AA514" s="69"/>
      <c r="AB514" s="75">
        <f>SUM(I514:I516)</f>
        <v>0</v>
      </c>
      <c r="AC514" s="70"/>
      <c r="AD514" s="73"/>
      <c r="AE514" s="27"/>
      <c r="AF514" s="15"/>
      <c r="AG514" s="15"/>
      <c r="AH514" s="74">
        <f>SUM(O514:O516)</f>
        <v>2.5</v>
      </c>
      <c r="AI514" s="28"/>
    </row>
    <row r="515" spans="1:47" ht="15" customHeight="1">
      <c r="A515" s="60">
        <v>17</v>
      </c>
      <c r="B515" s="4" t="s">
        <v>399</v>
      </c>
      <c r="C515" s="61">
        <v>0.5</v>
      </c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2">
        <f t="shared" si="93"/>
        <v>0.5</v>
      </c>
      <c r="P515" s="63"/>
      <c r="Q515" s="13"/>
      <c r="R515" s="13"/>
      <c r="Y515" s="72"/>
      <c r="Z515" s="69"/>
      <c r="AA515" s="69"/>
      <c r="AB515" s="69"/>
      <c r="AC515" s="70"/>
      <c r="AD515" s="73"/>
      <c r="AE515" s="27"/>
      <c r="AF515" s="15"/>
      <c r="AG515" s="15"/>
      <c r="AH515" s="15"/>
      <c r="AI515" s="28"/>
    </row>
    <row r="516" spans="1:47" ht="15" customHeight="1">
      <c r="A516" s="60">
        <v>18</v>
      </c>
      <c r="B516" s="4" t="s">
        <v>198</v>
      </c>
      <c r="C516" s="61">
        <v>1</v>
      </c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2">
        <f t="shared" si="93"/>
        <v>1</v>
      </c>
      <c r="P516" s="63"/>
      <c r="Q516" s="13"/>
      <c r="R516" s="13"/>
      <c r="Y516" s="72"/>
      <c r="Z516" s="69"/>
      <c r="AA516" s="69"/>
      <c r="AB516" s="69"/>
      <c r="AC516" s="70"/>
      <c r="AD516" s="73"/>
      <c r="AE516" s="27"/>
      <c r="AF516" s="15"/>
      <c r="AG516" s="15"/>
      <c r="AH516" s="15"/>
      <c r="AI516" s="28"/>
    </row>
    <row r="517" spans="1:47" ht="15" customHeight="1">
      <c r="A517" s="60"/>
      <c r="B517" s="4" t="s">
        <v>79</v>
      </c>
      <c r="C517" s="61">
        <f>SUM(C499:C516)</f>
        <v>14.5</v>
      </c>
      <c r="D517" s="61">
        <f t="shared" ref="D517:O517" si="97">SUM(D499:D516)</f>
        <v>0</v>
      </c>
      <c r="E517" s="61">
        <f t="shared" si="97"/>
        <v>0</v>
      </c>
      <c r="F517" s="61">
        <f t="shared" si="97"/>
        <v>0</v>
      </c>
      <c r="G517" s="61">
        <f t="shared" si="97"/>
        <v>0</v>
      </c>
      <c r="H517" s="61">
        <f t="shared" si="97"/>
        <v>0</v>
      </c>
      <c r="I517" s="61">
        <f t="shared" si="97"/>
        <v>0</v>
      </c>
      <c r="J517" s="61">
        <f t="shared" si="97"/>
        <v>0</v>
      </c>
      <c r="K517" s="61">
        <f t="shared" si="97"/>
        <v>0</v>
      </c>
      <c r="L517" s="61">
        <f t="shared" si="97"/>
        <v>0</v>
      </c>
      <c r="M517" s="61">
        <f t="shared" si="97"/>
        <v>0</v>
      </c>
      <c r="N517" s="61">
        <f t="shared" si="97"/>
        <v>0</v>
      </c>
      <c r="O517" s="61">
        <f t="shared" si="97"/>
        <v>14.5</v>
      </c>
      <c r="P517" s="63"/>
      <c r="Q517" s="13"/>
      <c r="R517" s="13"/>
      <c r="W517" s="28">
        <f>SUM(S499:V518)</f>
        <v>14.5</v>
      </c>
      <c r="Y517" s="72"/>
      <c r="Z517" s="69"/>
      <c r="AA517" s="69"/>
      <c r="AB517" s="69"/>
      <c r="AC517" s="70">
        <f>SUM(Y499:AB518)</f>
        <v>0</v>
      </c>
      <c r="AD517" s="73"/>
      <c r="AE517" s="27"/>
      <c r="AF517" s="15"/>
      <c r="AG517" s="15"/>
      <c r="AH517" s="15"/>
      <c r="AI517" s="28">
        <f>SUM(AE499:AH518)</f>
        <v>14.5</v>
      </c>
    </row>
    <row r="518" spans="1:47" ht="15" customHeight="1" thickBot="1">
      <c r="A518" s="107"/>
      <c r="B518" s="347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0"/>
      <c r="Q518" s="13"/>
      <c r="R518" s="13"/>
      <c r="Y518" s="72"/>
      <c r="Z518" s="69"/>
      <c r="AA518" s="69"/>
      <c r="AB518" s="69"/>
      <c r="AC518" s="70"/>
      <c r="AD518" s="73"/>
      <c r="AE518" s="27"/>
      <c r="AF518" s="15"/>
      <c r="AG518" s="15"/>
      <c r="AH518" s="15"/>
      <c r="AI518" s="28"/>
    </row>
    <row r="519" spans="1:47" ht="15" customHeight="1">
      <c r="A519" s="274" t="s">
        <v>418</v>
      </c>
      <c r="B519" s="275"/>
      <c r="C519" s="275"/>
      <c r="D519" s="275"/>
      <c r="E519" s="275"/>
      <c r="F519" s="275"/>
      <c r="G519" s="275"/>
      <c r="H519" s="275"/>
      <c r="I519" s="275"/>
      <c r="J519" s="275"/>
      <c r="K519" s="275"/>
      <c r="L519" s="275"/>
      <c r="M519" s="275"/>
      <c r="N519" s="275"/>
      <c r="O519" s="275"/>
      <c r="P519" s="276"/>
      <c r="Q519" s="359"/>
      <c r="R519" s="359"/>
      <c r="S519" s="86"/>
      <c r="T519" s="87"/>
      <c r="U519" s="87"/>
      <c r="V519" s="87"/>
      <c r="W519" s="88"/>
      <c r="X519" s="279"/>
      <c r="Y519" s="89"/>
      <c r="Z519" s="90"/>
      <c r="AA519" s="90"/>
      <c r="AB519" s="90"/>
      <c r="AC519" s="91"/>
      <c r="AD519" s="92"/>
      <c r="AE519" s="86"/>
      <c r="AF519" s="87"/>
      <c r="AG519" s="87"/>
      <c r="AH519" s="87"/>
      <c r="AI519" s="88"/>
    </row>
    <row r="520" spans="1:47" ht="15" customHeight="1">
      <c r="A520" s="93">
        <v>1</v>
      </c>
      <c r="B520" s="3" t="s">
        <v>415</v>
      </c>
      <c r="C520" s="94">
        <v>1</v>
      </c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62">
        <f t="shared" si="93"/>
        <v>1</v>
      </c>
      <c r="P520" s="95"/>
      <c r="Q520" s="13"/>
      <c r="R520" s="13"/>
      <c r="S520" s="66">
        <f>SUM(C520:C521)</f>
        <v>2</v>
      </c>
      <c r="Y520" s="68">
        <f>SUM(I520:I521)</f>
        <v>0</v>
      </c>
      <c r="Z520" s="69"/>
      <c r="AA520" s="69"/>
      <c r="AB520" s="69"/>
      <c r="AC520" s="70"/>
      <c r="AD520" s="71"/>
      <c r="AE520" s="66">
        <f>SUM(O520:O521)</f>
        <v>2</v>
      </c>
      <c r="AF520" s="15"/>
      <c r="AG520" s="15"/>
      <c r="AH520" s="15"/>
      <c r="AI520" s="28"/>
    </row>
    <row r="521" spans="1:47" ht="15" customHeight="1">
      <c r="A521" s="60">
        <f>A520+1</f>
        <v>2</v>
      </c>
      <c r="B521" s="4" t="s">
        <v>279</v>
      </c>
      <c r="C521" s="61">
        <v>1</v>
      </c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2">
        <f t="shared" si="93"/>
        <v>1</v>
      </c>
      <c r="P521" s="63"/>
      <c r="Q521" s="13"/>
      <c r="R521" s="13"/>
      <c r="Y521" s="72"/>
      <c r="Z521" s="69"/>
      <c r="AA521" s="69"/>
      <c r="AB521" s="69"/>
      <c r="AC521" s="70"/>
      <c r="AD521" s="73"/>
      <c r="AE521" s="27"/>
      <c r="AF521" s="15"/>
      <c r="AG521" s="15"/>
      <c r="AH521" s="15"/>
      <c r="AI521" s="28"/>
    </row>
    <row r="522" spans="1:47" s="58" customFormat="1" ht="15" customHeight="1">
      <c r="A522" s="60">
        <f t="shared" ref="A522:A533" si="98">A521+1</f>
        <v>3</v>
      </c>
      <c r="B522" s="4" t="s">
        <v>404</v>
      </c>
      <c r="C522" s="61">
        <v>1</v>
      </c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2">
        <f t="shared" si="93"/>
        <v>1</v>
      </c>
      <c r="P522" s="63"/>
      <c r="Q522" s="13"/>
      <c r="R522" s="13"/>
      <c r="S522" s="27"/>
      <c r="T522" s="74">
        <f>SUM(C522:C528)</f>
        <v>6.5</v>
      </c>
      <c r="U522" s="15"/>
      <c r="V522" s="15"/>
      <c r="W522" s="28"/>
      <c r="X522" s="17"/>
      <c r="Y522" s="72"/>
      <c r="Z522" s="75">
        <f>SUM(I522:I528)</f>
        <v>0</v>
      </c>
      <c r="AA522" s="69"/>
      <c r="AB522" s="69"/>
      <c r="AC522" s="70"/>
      <c r="AD522" s="73"/>
      <c r="AE522" s="27"/>
      <c r="AF522" s="74">
        <f>SUM(O522:O528)</f>
        <v>6.5</v>
      </c>
      <c r="AG522" s="15"/>
      <c r="AH522" s="15"/>
      <c r="AI522" s="28"/>
      <c r="AJ522" s="288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</row>
    <row r="523" spans="1:47" ht="15" customHeight="1">
      <c r="A523" s="60">
        <f t="shared" si="98"/>
        <v>4</v>
      </c>
      <c r="B523" s="4" t="s">
        <v>117</v>
      </c>
      <c r="C523" s="61">
        <v>1</v>
      </c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2">
        <f t="shared" si="93"/>
        <v>1</v>
      </c>
      <c r="P523" s="63"/>
      <c r="Q523" s="13"/>
      <c r="R523" s="13"/>
      <c r="Y523" s="72"/>
      <c r="Z523" s="69"/>
      <c r="AA523" s="69"/>
      <c r="AB523" s="69"/>
      <c r="AC523" s="70"/>
      <c r="AD523" s="73"/>
      <c r="AE523" s="27"/>
      <c r="AF523" s="15"/>
      <c r="AG523" s="15"/>
      <c r="AH523" s="15"/>
      <c r="AI523" s="28"/>
    </row>
    <row r="524" spans="1:47" ht="15" customHeight="1">
      <c r="A524" s="60">
        <f t="shared" si="98"/>
        <v>5</v>
      </c>
      <c r="B524" s="4" t="s">
        <v>419</v>
      </c>
      <c r="C524" s="61">
        <v>1</v>
      </c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2">
        <f t="shared" si="93"/>
        <v>1</v>
      </c>
      <c r="P524" s="63"/>
      <c r="Q524" s="13"/>
      <c r="R524" s="13"/>
      <c r="Y524" s="72"/>
      <c r="Z524" s="69"/>
      <c r="AA524" s="69"/>
      <c r="AB524" s="69"/>
      <c r="AC524" s="70"/>
      <c r="AD524" s="73"/>
      <c r="AE524" s="27"/>
      <c r="AF524" s="15"/>
      <c r="AG524" s="15"/>
      <c r="AH524" s="15"/>
      <c r="AI524" s="28"/>
    </row>
    <row r="525" spans="1:47" ht="15" customHeight="1">
      <c r="A525" s="60">
        <f t="shared" si="98"/>
        <v>6</v>
      </c>
      <c r="B525" s="4" t="s">
        <v>416</v>
      </c>
      <c r="C525" s="61">
        <v>1</v>
      </c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2">
        <f t="shared" si="93"/>
        <v>1</v>
      </c>
      <c r="P525" s="63"/>
      <c r="Q525" s="13"/>
      <c r="R525" s="13"/>
      <c r="Y525" s="72"/>
      <c r="Z525" s="69"/>
      <c r="AA525" s="69"/>
      <c r="AB525" s="69"/>
      <c r="AC525" s="70"/>
      <c r="AD525" s="73"/>
      <c r="AE525" s="27"/>
      <c r="AF525" s="15"/>
      <c r="AG525" s="15"/>
      <c r="AH525" s="15"/>
      <c r="AI525" s="28"/>
    </row>
    <row r="526" spans="1:47" ht="15" customHeight="1">
      <c r="A526" s="118">
        <f t="shared" si="98"/>
        <v>7</v>
      </c>
      <c r="B526" s="6" t="s">
        <v>383</v>
      </c>
      <c r="C526" s="61">
        <v>1</v>
      </c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2">
        <f t="shared" si="93"/>
        <v>1</v>
      </c>
      <c r="P526" s="76"/>
      <c r="Q526" s="148"/>
      <c r="R526" s="148"/>
      <c r="X526" s="149"/>
      <c r="Y526" s="72"/>
      <c r="Z526" s="69"/>
      <c r="AA526" s="69"/>
      <c r="AB526" s="69"/>
      <c r="AC526" s="70"/>
      <c r="AD526" s="73"/>
      <c r="AE526" s="27"/>
      <c r="AF526" s="15"/>
      <c r="AG526" s="15"/>
      <c r="AH526" s="15"/>
      <c r="AI526" s="28"/>
    </row>
    <row r="527" spans="1:47" ht="15" customHeight="1">
      <c r="A527" s="60">
        <f t="shared" si="98"/>
        <v>8</v>
      </c>
      <c r="B527" s="4" t="s">
        <v>149</v>
      </c>
      <c r="C527" s="61">
        <v>1</v>
      </c>
      <c r="D527" s="289"/>
      <c r="E527" s="289"/>
      <c r="F527" s="289"/>
      <c r="G527" s="289"/>
      <c r="H527" s="289"/>
      <c r="I527" s="289"/>
      <c r="J527" s="289"/>
      <c r="K527" s="289"/>
      <c r="L527" s="289"/>
      <c r="M527" s="289"/>
      <c r="N527" s="289"/>
      <c r="O527" s="62">
        <f t="shared" si="93"/>
        <v>1</v>
      </c>
      <c r="P527" s="290"/>
      <c r="R527" s="13"/>
      <c r="Y527" s="72"/>
      <c r="Z527" s="69"/>
      <c r="AA527" s="69"/>
      <c r="AB527" s="69"/>
      <c r="AC527" s="70"/>
      <c r="AD527" s="73"/>
      <c r="AE527" s="27"/>
      <c r="AF527" s="15"/>
      <c r="AG527" s="15"/>
      <c r="AH527" s="15"/>
      <c r="AI527" s="28"/>
    </row>
    <row r="528" spans="1:47" ht="15" customHeight="1">
      <c r="A528" s="60">
        <f t="shared" si="98"/>
        <v>9</v>
      </c>
      <c r="B528" s="4" t="s">
        <v>99</v>
      </c>
      <c r="C528" s="61">
        <v>0.5</v>
      </c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2">
        <f t="shared" si="93"/>
        <v>0.5</v>
      </c>
      <c r="P528" s="63"/>
      <c r="Q528" s="13"/>
      <c r="R528" s="13"/>
      <c r="Y528" s="72"/>
      <c r="Z528" s="69"/>
      <c r="AA528" s="69"/>
      <c r="AB528" s="69"/>
      <c r="AC528" s="70"/>
      <c r="AD528" s="73"/>
      <c r="AE528" s="27"/>
      <c r="AF528" s="15"/>
      <c r="AG528" s="15"/>
      <c r="AH528" s="15"/>
      <c r="AI528" s="28"/>
    </row>
    <row r="529" spans="1:47" s="148" customFormat="1" ht="15" customHeight="1">
      <c r="A529" s="60">
        <f t="shared" si="98"/>
        <v>10</v>
      </c>
      <c r="B529" s="4" t="s">
        <v>150</v>
      </c>
      <c r="C529" s="61">
        <v>1</v>
      </c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2">
        <f t="shared" ref="O529:O539" si="99">SUM(C529:I529)</f>
        <v>1</v>
      </c>
      <c r="P529" s="63"/>
      <c r="Q529" s="13"/>
      <c r="R529" s="13"/>
      <c r="S529" s="27"/>
      <c r="T529" s="15"/>
      <c r="U529" s="74">
        <f>SUM(C529:C530)</f>
        <v>1.5</v>
      </c>
      <c r="V529" s="15"/>
      <c r="W529" s="28"/>
      <c r="X529" s="17"/>
      <c r="Y529" s="72"/>
      <c r="Z529" s="69"/>
      <c r="AA529" s="75">
        <f>SUM(I529:I530)</f>
        <v>-0.5</v>
      </c>
      <c r="AB529" s="69"/>
      <c r="AC529" s="70"/>
      <c r="AD529" s="73"/>
      <c r="AE529" s="27"/>
      <c r="AF529" s="15"/>
      <c r="AG529" s="74">
        <f>SUM(O529:O530)</f>
        <v>1</v>
      </c>
      <c r="AH529" s="15"/>
      <c r="AI529" s="28"/>
      <c r="AJ529" s="150"/>
    </row>
    <row r="530" spans="1:47" ht="15" customHeight="1">
      <c r="A530" s="60">
        <f t="shared" si="98"/>
        <v>11</v>
      </c>
      <c r="B530" s="4" t="s">
        <v>420</v>
      </c>
      <c r="C530" s="61">
        <f>0.5</f>
        <v>0.5</v>
      </c>
      <c r="D530" s="61"/>
      <c r="E530" s="61"/>
      <c r="F530" s="61"/>
      <c r="G530" s="61"/>
      <c r="H530" s="61"/>
      <c r="I530" s="291">
        <v>-0.5</v>
      </c>
      <c r="J530" s="61"/>
      <c r="K530" s="61"/>
      <c r="L530" s="61"/>
      <c r="M530" s="61"/>
      <c r="N530" s="61"/>
      <c r="O530" s="62">
        <f t="shared" si="99"/>
        <v>0</v>
      </c>
      <c r="P530" s="65" t="s">
        <v>137</v>
      </c>
      <c r="Q530" s="13"/>
      <c r="R530" s="13"/>
      <c r="Y530" s="72"/>
      <c r="Z530" s="69"/>
      <c r="AA530" s="69"/>
      <c r="AB530" s="69"/>
      <c r="AC530" s="70"/>
      <c r="AD530" s="73"/>
      <c r="AE530" s="27"/>
      <c r="AF530" s="15"/>
      <c r="AG530" s="15"/>
      <c r="AH530" s="15"/>
      <c r="AI530" s="28"/>
    </row>
    <row r="531" spans="1:47" ht="15" customHeight="1">
      <c r="A531" s="60">
        <f t="shared" si="98"/>
        <v>12</v>
      </c>
      <c r="B531" s="4" t="s">
        <v>222</v>
      </c>
      <c r="C531" s="61">
        <v>1</v>
      </c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2">
        <f t="shared" si="99"/>
        <v>1</v>
      </c>
      <c r="P531" s="63"/>
      <c r="Q531" s="13"/>
      <c r="R531" s="13"/>
      <c r="V531" s="74">
        <f>SUM(C531:C533)</f>
        <v>2.5</v>
      </c>
      <c r="Y531" s="72"/>
      <c r="Z531" s="69"/>
      <c r="AA531" s="69"/>
      <c r="AB531" s="75">
        <f>SUM(I531:I533)</f>
        <v>0</v>
      </c>
      <c r="AC531" s="70"/>
      <c r="AD531" s="73"/>
      <c r="AE531" s="27"/>
      <c r="AF531" s="15"/>
      <c r="AG531" s="15"/>
      <c r="AH531" s="74">
        <f>SUM(O531:O533)</f>
        <v>2.5</v>
      </c>
      <c r="AI531" s="28"/>
    </row>
    <row r="532" spans="1:47" ht="15" customHeight="1">
      <c r="A532" s="60">
        <f t="shared" si="98"/>
        <v>13</v>
      </c>
      <c r="B532" s="4" t="s">
        <v>399</v>
      </c>
      <c r="C532" s="61">
        <v>0.5</v>
      </c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2">
        <f t="shared" si="99"/>
        <v>0.5</v>
      </c>
      <c r="P532" s="63"/>
      <c r="Q532" s="13"/>
      <c r="R532" s="13"/>
      <c r="Y532" s="72"/>
      <c r="Z532" s="69"/>
      <c r="AA532" s="69"/>
      <c r="AB532" s="69"/>
      <c r="AC532" s="70"/>
      <c r="AD532" s="73"/>
      <c r="AE532" s="27"/>
      <c r="AF532" s="15"/>
      <c r="AG532" s="15"/>
      <c r="AH532" s="15"/>
      <c r="AI532" s="28"/>
    </row>
    <row r="533" spans="1:47" ht="15" customHeight="1">
      <c r="A533" s="60">
        <f t="shared" si="98"/>
        <v>14</v>
      </c>
      <c r="B533" s="4" t="s">
        <v>198</v>
      </c>
      <c r="C533" s="61">
        <v>1</v>
      </c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2">
        <f t="shared" si="99"/>
        <v>1</v>
      </c>
      <c r="P533" s="63"/>
      <c r="Q533" s="13"/>
      <c r="R533" s="13"/>
      <c r="Y533" s="72"/>
      <c r="Z533" s="69"/>
      <c r="AA533" s="69"/>
      <c r="AB533" s="69"/>
      <c r="AC533" s="70"/>
      <c r="AD533" s="73"/>
      <c r="AE533" s="27"/>
      <c r="AF533" s="15"/>
      <c r="AG533" s="15"/>
      <c r="AH533" s="15"/>
      <c r="AI533" s="28"/>
    </row>
    <row r="534" spans="1:47" ht="15" customHeight="1">
      <c r="A534" s="60"/>
      <c r="B534" s="4" t="s">
        <v>79</v>
      </c>
      <c r="C534" s="61">
        <f>SUM(C520:C533)</f>
        <v>12.5</v>
      </c>
      <c r="D534" s="61">
        <f t="shared" ref="D534:O534" si="100">SUM(D520:D533)</f>
        <v>0</v>
      </c>
      <c r="E534" s="61">
        <f t="shared" si="100"/>
        <v>0</v>
      </c>
      <c r="F534" s="61">
        <f t="shared" si="100"/>
        <v>0</v>
      </c>
      <c r="G534" s="61">
        <f t="shared" si="100"/>
        <v>0</v>
      </c>
      <c r="H534" s="61">
        <f t="shared" si="100"/>
        <v>0</v>
      </c>
      <c r="I534" s="61">
        <f t="shared" si="100"/>
        <v>-0.5</v>
      </c>
      <c r="J534" s="61">
        <f t="shared" si="100"/>
        <v>0</v>
      </c>
      <c r="K534" s="61">
        <f t="shared" si="100"/>
        <v>0</v>
      </c>
      <c r="L534" s="61">
        <f t="shared" si="100"/>
        <v>0</v>
      </c>
      <c r="M534" s="61">
        <f t="shared" si="100"/>
        <v>0</v>
      </c>
      <c r="N534" s="61">
        <f t="shared" si="100"/>
        <v>0</v>
      </c>
      <c r="O534" s="61">
        <f t="shared" si="100"/>
        <v>12</v>
      </c>
      <c r="P534" s="63"/>
      <c r="Q534" s="13"/>
      <c r="R534" s="13"/>
      <c r="W534" s="28">
        <f>SUM(S520:V535)</f>
        <v>12.5</v>
      </c>
      <c r="Y534" s="72"/>
      <c r="Z534" s="69"/>
      <c r="AA534" s="69"/>
      <c r="AB534" s="69"/>
      <c r="AC534" s="70">
        <f>SUM(Y520:AB535)</f>
        <v>-0.5</v>
      </c>
      <c r="AD534" s="73"/>
      <c r="AE534" s="27"/>
      <c r="AF534" s="15"/>
      <c r="AG534" s="15"/>
      <c r="AH534" s="15"/>
      <c r="AI534" s="28">
        <f>SUM(AE520:AH535)</f>
        <v>12</v>
      </c>
    </row>
    <row r="535" spans="1:47" ht="15" customHeight="1" thickBot="1">
      <c r="A535" s="107"/>
      <c r="B535" s="347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0"/>
      <c r="Q535" s="13"/>
      <c r="R535" s="13"/>
      <c r="Y535" s="72"/>
      <c r="Z535" s="69"/>
      <c r="AA535" s="69"/>
      <c r="AB535" s="69"/>
      <c r="AC535" s="70"/>
      <c r="AD535" s="73"/>
      <c r="AE535" s="27"/>
      <c r="AF535" s="15"/>
      <c r="AG535" s="15"/>
      <c r="AH535" s="15"/>
      <c r="AI535" s="28"/>
    </row>
    <row r="536" spans="1:47" ht="15" customHeight="1" thickBot="1">
      <c r="A536" s="354" t="s">
        <v>421</v>
      </c>
      <c r="B536" s="355"/>
      <c r="C536" s="355"/>
      <c r="D536" s="355"/>
      <c r="E536" s="355"/>
      <c r="F536" s="355"/>
      <c r="G536" s="355"/>
      <c r="H536" s="355"/>
      <c r="I536" s="355"/>
      <c r="J536" s="355"/>
      <c r="K536" s="355"/>
      <c r="L536" s="355"/>
      <c r="M536" s="355"/>
      <c r="N536" s="355"/>
      <c r="O536" s="355"/>
      <c r="P536" s="356"/>
      <c r="Q536" s="360"/>
      <c r="R536" s="360"/>
      <c r="S536" s="361"/>
      <c r="T536" s="341"/>
      <c r="U536" s="341"/>
      <c r="V536" s="341"/>
      <c r="W536" s="160"/>
      <c r="X536" s="279"/>
      <c r="Y536" s="362"/>
      <c r="Z536" s="343"/>
      <c r="AA536" s="343"/>
      <c r="AB536" s="343"/>
      <c r="AC536" s="161"/>
      <c r="AD536" s="363"/>
      <c r="AE536" s="361"/>
      <c r="AF536" s="341"/>
      <c r="AG536" s="341"/>
      <c r="AH536" s="341"/>
      <c r="AI536" s="160"/>
    </row>
    <row r="537" spans="1:47" ht="15" customHeight="1">
      <c r="A537" s="159">
        <v>1</v>
      </c>
      <c r="B537" s="120" t="s">
        <v>422</v>
      </c>
      <c r="C537" s="94">
        <v>1</v>
      </c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62">
        <f t="shared" si="99"/>
        <v>1</v>
      </c>
      <c r="P537" s="106"/>
      <c r="Q537" s="77"/>
      <c r="R537" s="77"/>
      <c r="T537" s="78">
        <f>SUM(C537:C538)</f>
        <v>1.5</v>
      </c>
      <c r="Y537" s="72"/>
      <c r="Z537" s="79">
        <f>SUM(I537:I538)</f>
        <v>-0.25</v>
      </c>
      <c r="AA537" s="69"/>
      <c r="AB537" s="69"/>
      <c r="AC537" s="70"/>
      <c r="AD537" s="73"/>
      <c r="AE537" s="27"/>
      <c r="AF537" s="78">
        <f>SUM(O537:O538)</f>
        <v>1.25</v>
      </c>
      <c r="AG537" s="15"/>
      <c r="AH537" s="15"/>
      <c r="AI537" s="28"/>
    </row>
    <row r="538" spans="1:47" ht="15" customHeight="1">
      <c r="A538" s="97">
        <v>2</v>
      </c>
      <c r="B538" s="5" t="s">
        <v>423</v>
      </c>
      <c r="C538" s="62">
        <f>0.5</f>
        <v>0.5</v>
      </c>
      <c r="D538" s="62"/>
      <c r="E538" s="62"/>
      <c r="F538" s="62"/>
      <c r="G538" s="62"/>
      <c r="H538" s="62"/>
      <c r="I538" s="62">
        <v>-0.25</v>
      </c>
      <c r="J538" s="62"/>
      <c r="K538" s="62"/>
      <c r="L538" s="62"/>
      <c r="M538" s="62"/>
      <c r="N538" s="62"/>
      <c r="O538" s="62">
        <f t="shared" si="99"/>
        <v>0.25</v>
      </c>
      <c r="P538" s="65" t="s">
        <v>424</v>
      </c>
      <c r="Q538" s="77"/>
      <c r="R538" s="77"/>
      <c r="Y538" s="72"/>
      <c r="Z538" s="69"/>
      <c r="AA538" s="69"/>
      <c r="AB538" s="69"/>
      <c r="AC538" s="70"/>
      <c r="AD538" s="73"/>
      <c r="AE538" s="27"/>
      <c r="AF538" s="15"/>
      <c r="AG538" s="15"/>
      <c r="AH538" s="15"/>
      <c r="AI538" s="28"/>
    </row>
    <row r="539" spans="1:47" s="58" customFormat="1" ht="15" customHeight="1">
      <c r="A539" s="97">
        <v>3</v>
      </c>
      <c r="B539" s="5" t="s">
        <v>150</v>
      </c>
      <c r="C539" s="61">
        <f>1</f>
        <v>1</v>
      </c>
      <c r="D539" s="61"/>
      <c r="E539" s="61"/>
      <c r="F539" s="61"/>
      <c r="G539" s="61"/>
      <c r="H539" s="61"/>
      <c r="I539" s="291">
        <v>-0.5</v>
      </c>
      <c r="J539" s="61"/>
      <c r="K539" s="61"/>
      <c r="L539" s="61"/>
      <c r="M539" s="61"/>
      <c r="N539" s="61"/>
      <c r="O539" s="62">
        <f t="shared" si="99"/>
        <v>0.5</v>
      </c>
      <c r="P539" s="65" t="s">
        <v>425</v>
      </c>
      <c r="Q539" s="77"/>
      <c r="R539" s="77"/>
      <c r="S539" s="27"/>
      <c r="T539" s="15"/>
      <c r="U539" s="74">
        <f>SUM(C539)</f>
        <v>1</v>
      </c>
      <c r="V539" s="15"/>
      <c r="W539" s="28"/>
      <c r="X539" s="17"/>
      <c r="Y539" s="72"/>
      <c r="Z539" s="69"/>
      <c r="AA539" s="75">
        <f>SUM(I539)</f>
        <v>-0.5</v>
      </c>
      <c r="AB539" s="69"/>
      <c r="AC539" s="70"/>
      <c r="AD539" s="73"/>
      <c r="AE539" s="27"/>
      <c r="AF539" s="15"/>
      <c r="AG539" s="74">
        <f>SUM(O539)</f>
        <v>0.5</v>
      </c>
      <c r="AH539" s="15"/>
      <c r="AI539" s="28"/>
      <c r="AJ539" s="288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</row>
    <row r="540" spans="1:47" s="77" customFormat="1" ht="15" customHeight="1">
      <c r="A540" s="60"/>
      <c r="B540" s="4" t="s">
        <v>79</v>
      </c>
      <c r="C540" s="62">
        <f>SUM(C537:C539)</f>
        <v>2.5</v>
      </c>
      <c r="D540" s="62">
        <f t="shared" ref="D540:O540" si="101">SUM(D537:D539)</f>
        <v>0</v>
      </c>
      <c r="E540" s="62">
        <f t="shared" si="101"/>
        <v>0</v>
      </c>
      <c r="F540" s="62">
        <f t="shared" si="101"/>
        <v>0</v>
      </c>
      <c r="G540" s="62">
        <f t="shared" si="101"/>
        <v>0</v>
      </c>
      <c r="H540" s="62">
        <f t="shared" si="101"/>
        <v>0</v>
      </c>
      <c r="I540" s="62">
        <f t="shared" si="101"/>
        <v>-0.75</v>
      </c>
      <c r="J540" s="62">
        <f t="shared" si="101"/>
        <v>0</v>
      </c>
      <c r="K540" s="62">
        <f t="shared" si="101"/>
        <v>0</v>
      </c>
      <c r="L540" s="62">
        <f t="shared" si="101"/>
        <v>0</v>
      </c>
      <c r="M540" s="62">
        <f t="shared" si="101"/>
        <v>0</v>
      </c>
      <c r="N540" s="62">
        <f t="shared" si="101"/>
        <v>0</v>
      </c>
      <c r="O540" s="62">
        <f t="shared" si="101"/>
        <v>1.75</v>
      </c>
      <c r="P540" s="63"/>
      <c r="Q540" s="13"/>
      <c r="R540" s="13"/>
      <c r="S540" s="27"/>
      <c r="T540" s="15"/>
      <c r="U540" s="15"/>
      <c r="V540" s="15"/>
      <c r="W540" s="28"/>
      <c r="X540" s="17"/>
      <c r="Y540" s="72"/>
      <c r="Z540" s="69"/>
      <c r="AA540" s="69"/>
      <c r="AB540" s="69"/>
      <c r="AC540" s="70"/>
      <c r="AD540" s="73"/>
      <c r="AE540" s="27"/>
      <c r="AF540" s="15"/>
      <c r="AG540" s="15"/>
      <c r="AH540" s="15"/>
      <c r="AI540" s="28"/>
      <c r="AJ540" s="25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</row>
    <row r="541" spans="1:47" s="77" customFormat="1" ht="15" customHeight="1" thickBot="1">
      <c r="A541" s="107"/>
      <c r="B541" s="347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0"/>
      <c r="Q541" s="13"/>
      <c r="R541" s="13"/>
      <c r="S541" s="86"/>
      <c r="T541" s="87"/>
      <c r="U541" s="87"/>
      <c r="V541" s="87"/>
      <c r="W541" s="88"/>
      <c r="X541" s="17"/>
      <c r="Y541" s="89"/>
      <c r="Z541" s="90"/>
      <c r="AA541" s="90"/>
      <c r="AB541" s="90"/>
      <c r="AC541" s="91"/>
      <c r="AD541" s="92"/>
      <c r="AE541" s="86"/>
      <c r="AF541" s="87"/>
      <c r="AG541" s="87"/>
      <c r="AH541" s="87"/>
      <c r="AI541" s="88"/>
      <c r="AJ541" s="25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</row>
    <row r="542" spans="1:47" s="77" customFormat="1" ht="15" customHeight="1">
      <c r="A542" s="221"/>
      <c r="B542" s="325" t="s">
        <v>426</v>
      </c>
      <c r="C542" s="326">
        <f>SUM(C543:C546)</f>
        <v>54</v>
      </c>
      <c r="D542" s="326">
        <f t="shared" ref="D542:O542" si="102">SUM(D543:D546)</f>
        <v>98.5</v>
      </c>
      <c r="E542" s="326">
        <f t="shared" si="102"/>
        <v>68</v>
      </c>
      <c r="F542" s="326">
        <f t="shared" si="102"/>
        <v>61.5</v>
      </c>
      <c r="G542" s="326">
        <f t="shared" si="102"/>
        <v>50.25</v>
      </c>
      <c r="H542" s="326">
        <f t="shared" si="102"/>
        <v>-3.25</v>
      </c>
      <c r="I542" s="326">
        <f t="shared" si="102"/>
        <v>-3.25</v>
      </c>
      <c r="J542" s="326">
        <f t="shared" si="102"/>
        <v>-5.75</v>
      </c>
      <c r="K542" s="326">
        <f t="shared" si="102"/>
        <v>-4.5</v>
      </c>
      <c r="L542" s="326">
        <f t="shared" si="102"/>
        <v>4.5</v>
      </c>
      <c r="M542" s="326">
        <f t="shared" si="102"/>
        <v>33.75</v>
      </c>
      <c r="N542" s="326">
        <f t="shared" si="102"/>
        <v>40.75</v>
      </c>
      <c r="O542" s="326">
        <f t="shared" si="102"/>
        <v>50.75</v>
      </c>
      <c r="P542" s="224"/>
      <c r="Q542" s="225"/>
      <c r="R542" s="226"/>
      <c r="S542" s="545"/>
      <c r="T542" s="546"/>
      <c r="U542" s="546"/>
      <c r="V542" s="546"/>
      <c r="W542" s="229"/>
      <c r="X542" s="230"/>
      <c r="Y542" s="547"/>
      <c r="Z542" s="548"/>
      <c r="AA542" s="548"/>
      <c r="AB542" s="548"/>
      <c r="AC542" s="234"/>
      <c r="AD542" s="364"/>
      <c r="AE542" s="545"/>
      <c r="AF542" s="546"/>
      <c r="AG542" s="546"/>
      <c r="AH542" s="546"/>
      <c r="AI542" s="229"/>
      <c r="AJ542" s="25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</row>
    <row r="543" spans="1:47" ht="15" customHeight="1">
      <c r="A543" s="237"/>
      <c r="B543" s="329" t="s">
        <v>249</v>
      </c>
      <c r="C543" s="330">
        <f>SUM(S464:S541)</f>
        <v>7</v>
      </c>
      <c r="D543" s="330">
        <f t="shared" ref="D543:O543" si="103">SUM(T464:T541)</f>
        <v>30.5</v>
      </c>
      <c r="E543" s="330">
        <f t="shared" si="103"/>
        <v>6.5</v>
      </c>
      <c r="F543" s="330">
        <f t="shared" si="103"/>
        <v>10</v>
      </c>
      <c r="G543" s="330">
        <f t="shared" si="103"/>
        <v>51.5</v>
      </c>
      <c r="H543" s="330">
        <f t="shared" si="103"/>
        <v>0</v>
      </c>
      <c r="I543" s="330">
        <f t="shared" si="103"/>
        <v>0</v>
      </c>
      <c r="J543" s="330">
        <f t="shared" si="103"/>
        <v>-1.25</v>
      </c>
      <c r="K543" s="330">
        <f t="shared" si="103"/>
        <v>-2</v>
      </c>
      <c r="L543" s="330">
        <f t="shared" si="103"/>
        <v>0</v>
      </c>
      <c r="M543" s="330">
        <f t="shared" si="103"/>
        <v>-2.5</v>
      </c>
      <c r="N543" s="330">
        <f t="shared" si="103"/>
        <v>0</v>
      </c>
      <c r="O543" s="330">
        <f t="shared" si="103"/>
        <v>7</v>
      </c>
      <c r="P543" s="240"/>
      <c r="Q543" s="241"/>
      <c r="R543" s="242"/>
      <c r="S543" s="243"/>
      <c r="T543" s="244"/>
      <c r="U543" s="244"/>
      <c r="V543" s="245"/>
      <c r="W543" s="229"/>
      <c r="X543" s="246"/>
      <c r="Y543" s="247"/>
      <c r="Z543" s="248"/>
      <c r="AA543" s="248"/>
      <c r="AB543" s="248"/>
      <c r="AC543" s="234"/>
      <c r="AD543" s="249"/>
      <c r="AE543" s="243"/>
      <c r="AF543" s="244"/>
      <c r="AG543" s="244"/>
      <c r="AH543" s="244"/>
      <c r="AI543" s="229"/>
    </row>
    <row r="544" spans="1:47" ht="15" customHeight="1">
      <c r="A544" s="237"/>
      <c r="B544" s="329" t="s">
        <v>250</v>
      </c>
      <c r="C544" s="331">
        <f>SUM(T464:T541)</f>
        <v>30.5</v>
      </c>
      <c r="D544" s="331">
        <f t="shared" ref="D544:O544" si="104">SUM(U464:U541)</f>
        <v>6.5</v>
      </c>
      <c r="E544" s="331">
        <f t="shared" si="104"/>
        <v>10</v>
      </c>
      <c r="F544" s="331">
        <f t="shared" si="104"/>
        <v>51.5</v>
      </c>
      <c r="G544" s="331">
        <f t="shared" si="104"/>
        <v>0</v>
      </c>
      <c r="H544" s="331">
        <f t="shared" si="104"/>
        <v>0</v>
      </c>
      <c r="I544" s="331">
        <f t="shared" si="104"/>
        <v>-1.25</v>
      </c>
      <c r="J544" s="331">
        <f t="shared" si="104"/>
        <v>-2</v>
      </c>
      <c r="K544" s="331">
        <f t="shared" si="104"/>
        <v>0</v>
      </c>
      <c r="L544" s="331">
        <f t="shared" si="104"/>
        <v>-2.5</v>
      </c>
      <c r="M544" s="331">
        <f t="shared" si="104"/>
        <v>0</v>
      </c>
      <c r="N544" s="331">
        <f t="shared" si="104"/>
        <v>7</v>
      </c>
      <c r="O544" s="331">
        <f t="shared" si="104"/>
        <v>29.25</v>
      </c>
      <c r="P544" s="240"/>
      <c r="Q544" s="251"/>
      <c r="R544" s="252"/>
      <c r="S544" s="243"/>
      <c r="T544" s="253"/>
      <c r="U544" s="253"/>
      <c r="V544" s="254"/>
      <c r="W544" s="255"/>
      <c r="X544" s="230"/>
      <c r="Y544" s="247"/>
      <c r="Z544" s="256"/>
      <c r="AA544" s="256"/>
      <c r="AB544" s="256"/>
      <c r="AC544" s="257"/>
      <c r="AD544" s="249"/>
      <c r="AE544" s="243"/>
      <c r="AF544" s="253"/>
      <c r="AG544" s="253"/>
      <c r="AH544" s="253"/>
      <c r="AI544" s="258"/>
    </row>
    <row r="545" spans="1:47" s="261" customFormat="1" ht="15" customHeight="1">
      <c r="A545" s="237"/>
      <c r="B545" s="329" t="s">
        <v>251</v>
      </c>
      <c r="C545" s="330">
        <f>SUM(U464:U541)</f>
        <v>6.5</v>
      </c>
      <c r="D545" s="330">
        <f t="shared" ref="D545:O545" si="105">SUM(V464:V541)</f>
        <v>10</v>
      </c>
      <c r="E545" s="330">
        <f t="shared" si="105"/>
        <v>51.5</v>
      </c>
      <c r="F545" s="330">
        <f t="shared" si="105"/>
        <v>0</v>
      </c>
      <c r="G545" s="330">
        <f t="shared" si="105"/>
        <v>0</v>
      </c>
      <c r="H545" s="330">
        <f t="shared" si="105"/>
        <v>-1.25</v>
      </c>
      <c r="I545" s="330">
        <f t="shared" si="105"/>
        <v>-2</v>
      </c>
      <c r="J545" s="330">
        <f t="shared" si="105"/>
        <v>0</v>
      </c>
      <c r="K545" s="330">
        <f t="shared" si="105"/>
        <v>-2.5</v>
      </c>
      <c r="L545" s="330">
        <f t="shared" si="105"/>
        <v>0</v>
      </c>
      <c r="M545" s="330">
        <f t="shared" si="105"/>
        <v>7</v>
      </c>
      <c r="N545" s="330">
        <f t="shared" si="105"/>
        <v>29.25</v>
      </c>
      <c r="O545" s="330">
        <f t="shared" si="105"/>
        <v>4.5</v>
      </c>
      <c r="P545" s="240"/>
      <c r="Q545" s="251"/>
      <c r="R545" s="252"/>
      <c r="S545" s="262"/>
      <c r="T545" s="263"/>
      <c r="U545" s="244"/>
      <c r="V545" s="264"/>
      <c r="W545" s="229"/>
      <c r="X545" s="230"/>
      <c r="Y545" s="265"/>
      <c r="Z545" s="266"/>
      <c r="AA545" s="248"/>
      <c r="AB545" s="267"/>
      <c r="AC545" s="234"/>
      <c r="AD545" s="268"/>
      <c r="AE545" s="262"/>
      <c r="AF545" s="263"/>
      <c r="AG545" s="244"/>
      <c r="AH545" s="264"/>
      <c r="AI545" s="229"/>
      <c r="AJ545" s="259"/>
      <c r="AK545" s="260"/>
      <c r="AL545" s="260"/>
      <c r="AM545" s="260"/>
      <c r="AN545" s="260"/>
      <c r="AO545" s="260"/>
      <c r="AP545" s="260"/>
      <c r="AQ545" s="260"/>
      <c r="AR545" s="260"/>
      <c r="AS545" s="260"/>
      <c r="AT545" s="260"/>
      <c r="AU545" s="260"/>
    </row>
    <row r="546" spans="1:47" s="261" customFormat="1" ht="15" customHeight="1" thickBot="1">
      <c r="A546" s="365"/>
      <c r="B546" s="366" t="s">
        <v>252</v>
      </c>
      <c r="C546" s="367">
        <f>SUM(V464:V541)</f>
        <v>10</v>
      </c>
      <c r="D546" s="367">
        <f t="shared" ref="D546:O546" si="106">SUM(W464:W541)</f>
        <v>51.5</v>
      </c>
      <c r="E546" s="367">
        <f t="shared" si="106"/>
        <v>0</v>
      </c>
      <c r="F546" s="367">
        <f t="shared" si="106"/>
        <v>0</v>
      </c>
      <c r="G546" s="367">
        <f t="shared" si="106"/>
        <v>-1.25</v>
      </c>
      <c r="H546" s="367">
        <f t="shared" si="106"/>
        <v>-2</v>
      </c>
      <c r="I546" s="367">
        <f t="shared" si="106"/>
        <v>0</v>
      </c>
      <c r="J546" s="367">
        <f t="shared" si="106"/>
        <v>-2.5</v>
      </c>
      <c r="K546" s="367">
        <f t="shared" si="106"/>
        <v>0</v>
      </c>
      <c r="L546" s="367">
        <f t="shared" si="106"/>
        <v>7</v>
      </c>
      <c r="M546" s="367">
        <f t="shared" si="106"/>
        <v>29.25</v>
      </c>
      <c r="N546" s="367">
        <f t="shared" si="106"/>
        <v>4.5</v>
      </c>
      <c r="O546" s="367">
        <f t="shared" si="106"/>
        <v>10</v>
      </c>
      <c r="P546" s="368"/>
      <c r="Q546" s="225"/>
      <c r="R546" s="226"/>
      <c r="S546" s="369"/>
      <c r="T546" s="370"/>
      <c r="U546" s="370"/>
      <c r="V546" s="371"/>
      <c r="W546" s="160"/>
      <c r="X546" s="230"/>
      <c r="Y546" s="372"/>
      <c r="Z546" s="373"/>
      <c r="AA546" s="373"/>
      <c r="AB546" s="374"/>
      <c r="AC546" s="161"/>
      <c r="AD546" s="344"/>
      <c r="AE546" s="369"/>
      <c r="AF546" s="370"/>
      <c r="AG546" s="370"/>
      <c r="AH546" s="371"/>
      <c r="AI546" s="160"/>
      <c r="AJ546" s="259"/>
      <c r="AK546" s="260"/>
      <c r="AL546" s="260"/>
      <c r="AM546" s="260"/>
      <c r="AN546" s="260"/>
      <c r="AO546" s="260"/>
      <c r="AP546" s="260"/>
      <c r="AQ546" s="260"/>
      <c r="AR546" s="260"/>
      <c r="AS546" s="260"/>
      <c r="AT546" s="260"/>
      <c r="AU546" s="260"/>
    </row>
    <row r="547" spans="1:47" s="379" customFormat="1" ht="37.5" customHeight="1">
      <c r="A547" s="375"/>
      <c r="B547" s="376"/>
      <c r="C547" s="377" t="s">
        <v>427</v>
      </c>
      <c r="D547" s="377"/>
      <c r="E547" s="377"/>
      <c r="F547" s="377"/>
      <c r="G547" s="377"/>
      <c r="H547" s="377"/>
      <c r="I547" s="377" t="s">
        <v>53</v>
      </c>
      <c r="J547" s="377"/>
      <c r="K547" s="377"/>
      <c r="L547" s="377"/>
      <c r="M547" s="377"/>
      <c r="N547" s="377"/>
      <c r="O547" s="377" t="s">
        <v>428</v>
      </c>
      <c r="P547" s="378"/>
      <c r="S547" s="380"/>
      <c r="T547" s="380"/>
      <c r="U547" s="380"/>
      <c r="V547" s="381"/>
      <c r="W547" s="382"/>
      <c r="X547" s="383"/>
      <c r="Y547" s="384"/>
      <c r="Z547" s="384"/>
      <c r="AA547" s="384"/>
      <c r="AB547" s="385"/>
      <c r="AC547" s="386"/>
      <c r="AD547" s="387"/>
      <c r="AE547" s="380"/>
      <c r="AF547" s="380"/>
      <c r="AG547" s="380"/>
      <c r="AH547" s="381"/>
      <c r="AI547" s="382"/>
      <c r="AJ547" s="383"/>
      <c r="AK547" s="388"/>
      <c r="AL547" s="388"/>
      <c r="AM547" s="388"/>
      <c r="AN547" s="388"/>
      <c r="AO547" s="388"/>
      <c r="AP547" s="388"/>
      <c r="AQ547" s="388"/>
      <c r="AR547" s="388"/>
      <c r="AS547" s="388"/>
      <c r="AT547" s="388"/>
      <c r="AU547" s="388"/>
    </row>
    <row r="548" spans="1:47" s="261" customFormat="1" ht="15" customHeight="1">
      <c r="A548" s="389"/>
      <c r="B548" s="390" t="s">
        <v>429</v>
      </c>
      <c r="C548" s="391">
        <f>SUM(C549:C552)</f>
        <v>483</v>
      </c>
      <c r="D548" s="391">
        <f t="shared" ref="D548:O548" si="107">SUM(D549:D552)</f>
        <v>781</v>
      </c>
      <c r="E548" s="391">
        <f t="shared" si="107"/>
        <v>470.25</v>
      </c>
      <c r="F548" s="391">
        <f t="shared" si="107"/>
        <v>370.25</v>
      </c>
      <c r="G548" s="391">
        <f t="shared" si="107"/>
        <v>247.75</v>
      </c>
      <c r="H548" s="391">
        <f t="shared" si="107"/>
        <v>-156.5</v>
      </c>
      <c r="I548" s="391">
        <f t="shared" si="107"/>
        <v>-65.25</v>
      </c>
      <c r="J548" s="391">
        <f t="shared" si="107"/>
        <v>-112.5</v>
      </c>
      <c r="K548" s="391">
        <f t="shared" si="107"/>
        <v>-83.5</v>
      </c>
      <c r="L548" s="391">
        <f t="shared" si="107"/>
        <v>14</v>
      </c>
      <c r="M548" s="391">
        <f t="shared" si="107"/>
        <v>204.5</v>
      </c>
      <c r="N548" s="391">
        <f t="shared" si="107"/>
        <v>331.75</v>
      </c>
      <c r="O548" s="391">
        <f t="shared" si="107"/>
        <v>417.75</v>
      </c>
      <c r="P548" s="392"/>
      <c r="Q548" s="393"/>
      <c r="R548" s="393"/>
      <c r="S548" s="394"/>
      <c r="T548" s="395"/>
      <c r="U548" s="395"/>
      <c r="V548" s="395"/>
      <c r="W548" s="396"/>
      <c r="X548" s="397"/>
      <c r="Y548" s="398"/>
      <c r="Z548" s="399"/>
      <c r="AA548" s="399"/>
      <c r="AB548" s="399"/>
      <c r="AC548" s="400"/>
      <c r="AD548" s="401"/>
      <c r="AE548" s="394"/>
      <c r="AF548" s="395"/>
      <c r="AG548" s="395"/>
      <c r="AH548" s="395"/>
      <c r="AI548" s="396"/>
      <c r="AJ548" s="259"/>
      <c r="AK548" s="260"/>
      <c r="AL548" s="260"/>
      <c r="AM548" s="260"/>
      <c r="AN548" s="260"/>
      <c r="AO548" s="260"/>
      <c r="AP548" s="260"/>
      <c r="AQ548" s="260"/>
      <c r="AR548" s="260"/>
      <c r="AS548" s="260"/>
      <c r="AT548" s="260"/>
      <c r="AU548" s="260"/>
    </row>
    <row r="549" spans="1:47" s="261" customFormat="1" ht="15" customHeight="1">
      <c r="A549" s="237"/>
      <c r="B549" s="402" t="s">
        <v>430</v>
      </c>
      <c r="C549" s="403">
        <f>S549</f>
        <v>86.25</v>
      </c>
      <c r="D549" s="403">
        <f t="shared" ref="D549:N549" si="108">T549</f>
        <v>212</v>
      </c>
      <c r="E549" s="403">
        <f t="shared" si="108"/>
        <v>91.25</v>
      </c>
      <c r="F549" s="403">
        <f t="shared" si="108"/>
        <v>93.5</v>
      </c>
      <c r="G549" s="403">
        <f t="shared" si="108"/>
        <v>384.25</v>
      </c>
      <c r="H549" s="403">
        <f t="shared" si="108"/>
        <v>-98.75</v>
      </c>
      <c r="I549" s="403">
        <f t="shared" si="108"/>
        <v>-8.75</v>
      </c>
      <c r="J549" s="403">
        <f t="shared" si="108"/>
        <v>-29</v>
      </c>
      <c r="K549" s="403">
        <f t="shared" si="108"/>
        <v>-20</v>
      </c>
      <c r="L549" s="403">
        <f t="shared" si="108"/>
        <v>-7.5</v>
      </c>
      <c r="M549" s="403">
        <f t="shared" si="108"/>
        <v>-56</v>
      </c>
      <c r="N549" s="403">
        <f t="shared" si="108"/>
        <v>0</v>
      </c>
      <c r="O549" s="403">
        <f t="shared" ref="O549:O550" si="109">C549+I549</f>
        <v>77.5</v>
      </c>
      <c r="P549" s="240"/>
      <c r="Q549" s="241"/>
      <c r="R549" s="242"/>
      <c r="S549" s="243">
        <f>SUM(S4:S541)</f>
        <v>86.25</v>
      </c>
      <c r="T549" s="253">
        <f>SUM(T4:T541)</f>
        <v>212</v>
      </c>
      <c r="U549" s="253">
        <f>SUM(U4:U541)</f>
        <v>91.25</v>
      </c>
      <c r="V549" s="245">
        <f>SUM(V4:V541)</f>
        <v>93.5</v>
      </c>
      <c r="W549" s="229">
        <f>SUM(W4:W541)</f>
        <v>384.25</v>
      </c>
      <c r="X549" s="246">
        <f>W549-S553</f>
        <v>-98.75</v>
      </c>
      <c r="Y549" s="247">
        <f>SUM(Y4:Y541)</f>
        <v>-8.75</v>
      </c>
      <c r="Z549" s="256">
        <f>SUM(Z4:Z541)</f>
        <v>-29</v>
      </c>
      <c r="AA549" s="256">
        <f>SUM(AA4:AA541)</f>
        <v>-20</v>
      </c>
      <c r="AB549" s="256">
        <f>SUM(AB4:AB541)</f>
        <v>-7.5</v>
      </c>
      <c r="AC549" s="234">
        <f>SUM(AC4:AC541)</f>
        <v>-56</v>
      </c>
      <c r="AD549" s="249"/>
      <c r="AE549" s="243">
        <f>SUM(AE4:AE541)</f>
        <v>77.5</v>
      </c>
      <c r="AF549" s="253">
        <f>SUM(AF4:AF541)</f>
        <v>183</v>
      </c>
      <c r="AG549" s="244">
        <f>SUM(AG4:AG541)</f>
        <v>71.25</v>
      </c>
      <c r="AH549" s="253">
        <f>SUM(AH4:AH541)</f>
        <v>86</v>
      </c>
      <c r="AI549" s="229">
        <f>SUM(AI4:AI541)</f>
        <v>328.25</v>
      </c>
      <c r="AJ549" s="259"/>
      <c r="AK549" s="260"/>
      <c r="AL549" s="260"/>
      <c r="AM549" s="260"/>
      <c r="AN549" s="260"/>
      <c r="AO549" s="260"/>
      <c r="AP549" s="260"/>
      <c r="AQ549" s="260"/>
      <c r="AR549" s="260"/>
      <c r="AS549" s="260"/>
      <c r="AT549" s="260"/>
      <c r="AU549" s="260"/>
    </row>
    <row r="550" spans="1:47" s="261" customFormat="1" ht="15" customHeight="1">
      <c r="A550" s="237"/>
      <c r="B550" s="402" t="s">
        <v>250</v>
      </c>
      <c r="C550" s="403">
        <f>T549</f>
        <v>212</v>
      </c>
      <c r="D550" s="403">
        <f t="shared" ref="D550:N550" si="110">U549</f>
        <v>91.25</v>
      </c>
      <c r="E550" s="403">
        <f t="shared" si="110"/>
        <v>93.5</v>
      </c>
      <c r="F550" s="403">
        <f t="shared" si="110"/>
        <v>384.25</v>
      </c>
      <c r="G550" s="403">
        <f t="shared" si="110"/>
        <v>-98.75</v>
      </c>
      <c r="H550" s="403">
        <f t="shared" si="110"/>
        <v>-8.75</v>
      </c>
      <c r="I550" s="403">
        <f t="shared" si="110"/>
        <v>-29</v>
      </c>
      <c r="J550" s="403">
        <f t="shared" si="110"/>
        <v>-20</v>
      </c>
      <c r="K550" s="403">
        <f t="shared" si="110"/>
        <v>-7.5</v>
      </c>
      <c r="L550" s="403">
        <f t="shared" si="110"/>
        <v>-56</v>
      </c>
      <c r="M550" s="403">
        <f t="shared" si="110"/>
        <v>0</v>
      </c>
      <c r="N550" s="403">
        <f t="shared" si="110"/>
        <v>77.5</v>
      </c>
      <c r="O550" s="404">
        <f t="shared" si="109"/>
        <v>183</v>
      </c>
      <c r="P550" s="240"/>
      <c r="Q550" s="251"/>
      <c r="R550" s="252"/>
      <c r="S550" s="243"/>
      <c r="T550" s="253"/>
      <c r="U550" s="253"/>
      <c r="V550" s="254"/>
      <c r="W550" s="255"/>
      <c r="X550" s="230"/>
      <c r="Y550" s="405"/>
      <c r="Z550" s="105"/>
      <c r="AA550" s="105"/>
      <c r="AB550" s="105"/>
      <c r="AC550" s="156"/>
      <c r="AD550" s="230"/>
      <c r="AE550" s="406"/>
      <c r="AF550" s="260"/>
      <c r="AG550" s="260"/>
      <c r="AH550" s="260"/>
      <c r="AI550" s="407"/>
      <c r="AJ550" s="259"/>
      <c r="AK550" s="260"/>
      <c r="AL550" s="260"/>
      <c r="AM550" s="260"/>
      <c r="AN550" s="260"/>
      <c r="AO550" s="260"/>
      <c r="AP550" s="260"/>
      <c r="AQ550" s="260"/>
      <c r="AR550" s="260"/>
      <c r="AS550" s="260"/>
      <c r="AT550" s="260"/>
      <c r="AU550" s="260"/>
    </row>
    <row r="551" spans="1:47" s="410" customFormat="1" ht="15" customHeight="1">
      <c r="A551" s="237"/>
      <c r="B551" s="402" t="s">
        <v>251</v>
      </c>
      <c r="C551" s="403">
        <f>U549</f>
        <v>91.25</v>
      </c>
      <c r="D551" s="403">
        <f t="shared" ref="D551:N551" si="111">V549</f>
        <v>93.5</v>
      </c>
      <c r="E551" s="403">
        <f t="shared" si="111"/>
        <v>384.25</v>
      </c>
      <c r="F551" s="403">
        <f t="shared" si="111"/>
        <v>-98.75</v>
      </c>
      <c r="G551" s="403">
        <f t="shared" si="111"/>
        <v>-8.75</v>
      </c>
      <c r="H551" s="403">
        <f t="shared" si="111"/>
        <v>-29</v>
      </c>
      <c r="I551" s="403">
        <f>AA549+0.25</f>
        <v>-19.75</v>
      </c>
      <c r="J551" s="403">
        <f t="shared" si="111"/>
        <v>-7.5</v>
      </c>
      <c r="K551" s="403">
        <f t="shared" si="111"/>
        <v>-56</v>
      </c>
      <c r="L551" s="403">
        <f t="shared" si="111"/>
        <v>0</v>
      </c>
      <c r="M551" s="403">
        <f t="shared" si="111"/>
        <v>77.5</v>
      </c>
      <c r="N551" s="403">
        <f t="shared" si="111"/>
        <v>183</v>
      </c>
      <c r="O551" s="403">
        <f>C551+I551</f>
        <v>71.5</v>
      </c>
      <c r="P551" s="240"/>
      <c r="Q551" s="251"/>
      <c r="R551" s="252"/>
      <c r="S551" s="262"/>
      <c r="T551" s="263"/>
      <c r="U551" s="244"/>
      <c r="V551" s="264"/>
      <c r="W551" s="229"/>
      <c r="X551" s="230"/>
      <c r="Y551" s="405"/>
      <c r="Z551" s="105"/>
      <c r="AA551" s="105"/>
      <c r="AB551" s="105"/>
      <c r="AC551" s="156"/>
      <c r="AD551" s="230"/>
      <c r="AE551" s="406"/>
      <c r="AF551" s="260"/>
      <c r="AG551" s="260"/>
      <c r="AH551" s="260"/>
      <c r="AI551" s="407"/>
      <c r="AJ551" s="408"/>
      <c r="AK551" s="409"/>
      <c r="AL551" s="409"/>
      <c r="AM551" s="409"/>
      <c r="AN551" s="409"/>
      <c r="AO551" s="409"/>
      <c r="AP551" s="409"/>
      <c r="AQ551" s="409"/>
      <c r="AR551" s="409"/>
      <c r="AS551" s="409"/>
      <c r="AT551" s="409"/>
      <c r="AU551" s="409"/>
    </row>
    <row r="552" spans="1:47" s="261" customFormat="1" ht="15" customHeight="1">
      <c r="A552" s="237"/>
      <c r="B552" s="402" t="s">
        <v>252</v>
      </c>
      <c r="C552" s="403">
        <f>V549</f>
        <v>93.5</v>
      </c>
      <c r="D552" s="403">
        <f t="shared" ref="D552:N552" si="112">W549</f>
        <v>384.25</v>
      </c>
      <c r="E552" s="403">
        <f t="shared" si="112"/>
        <v>-98.75</v>
      </c>
      <c r="F552" s="403">
        <f t="shared" si="112"/>
        <v>-8.75</v>
      </c>
      <c r="G552" s="403">
        <f t="shared" si="112"/>
        <v>-29</v>
      </c>
      <c r="H552" s="403">
        <f t="shared" si="112"/>
        <v>-20</v>
      </c>
      <c r="I552" s="403">
        <f>AB549-0.25</f>
        <v>-7.75</v>
      </c>
      <c r="J552" s="403">
        <f t="shared" si="112"/>
        <v>-56</v>
      </c>
      <c r="K552" s="403">
        <f t="shared" si="112"/>
        <v>0</v>
      </c>
      <c r="L552" s="403">
        <f t="shared" si="112"/>
        <v>77.5</v>
      </c>
      <c r="M552" s="403">
        <f t="shared" si="112"/>
        <v>183</v>
      </c>
      <c r="N552" s="403">
        <f t="shared" si="112"/>
        <v>71.25</v>
      </c>
      <c r="O552" s="403">
        <f>C552+I552</f>
        <v>85.75</v>
      </c>
      <c r="P552" s="240"/>
      <c r="Q552" s="251"/>
      <c r="R552" s="252"/>
      <c r="S552" s="262"/>
      <c r="T552" s="263"/>
      <c r="U552" s="263"/>
      <c r="V552" s="245"/>
      <c r="W552" s="229"/>
      <c r="X552" s="230"/>
      <c r="Y552" s="405"/>
      <c r="Z552" s="105"/>
      <c r="AA552" s="105"/>
      <c r="AB552" s="105"/>
      <c r="AC552" s="156"/>
      <c r="AD552" s="230"/>
      <c r="AE552" s="406"/>
      <c r="AF552" s="260"/>
      <c r="AG552" s="260"/>
      <c r="AH552" s="260"/>
      <c r="AI552" s="407"/>
      <c r="AJ552" s="259"/>
      <c r="AK552" s="260"/>
      <c r="AL552" s="260"/>
      <c r="AM552" s="260"/>
      <c r="AN552" s="260"/>
      <c r="AO552" s="260"/>
      <c r="AP552" s="260"/>
      <c r="AQ552" s="260"/>
      <c r="AR552" s="260"/>
      <c r="AS552" s="260"/>
      <c r="AT552" s="260"/>
      <c r="AU552" s="260"/>
    </row>
    <row r="553" spans="1:47" s="421" customFormat="1" ht="15" customHeight="1" thickBot="1">
      <c r="A553" s="269"/>
      <c r="B553" s="411"/>
      <c r="C553" s="412"/>
      <c r="D553" s="413"/>
      <c r="E553" s="413"/>
      <c r="F553" s="413"/>
      <c r="G553" s="413"/>
      <c r="H553" s="413"/>
      <c r="I553" s="413"/>
      <c r="J553" s="413"/>
      <c r="K553" s="413"/>
      <c r="L553" s="413"/>
      <c r="M553" s="413"/>
      <c r="N553" s="413"/>
      <c r="O553" s="413"/>
      <c r="P553" s="272"/>
      <c r="Q553" s="414"/>
      <c r="R553" s="415"/>
      <c r="S553" s="549">
        <f>SUM(S549:V549)</f>
        <v>483</v>
      </c>
      <c r="T553" s="550"/>
      <c r="U553" s="550"/>
      <c r="V553" s="550"/>
      <c r="W553" s="128"/>
      <c r="X553" s="416"/>
      <c r="Y553" s="551">
        <f>SUM(Y549:AB549)</f>
        <v>-65.25</v>
      </c>
      <c r="Z553" s="552"/>
      <c r="AA553" s="552"/>
      <c r="AB553" s="552"/>
      <c r="AC553" s="417"/>
      <c r="AD553" s="416"/>
      <c r="AE553" s="549">
        <f>SUM(AE549:AH549)</f>
        <v>417.75</v>
      </c>
      <c r="AF553" s="550"/>
      <c r="AG553" s="550"/>
      <c r="AH553" s="550"/>
      <c r="AI553" s="418"/>
      <c r="AJ553" s="419"/>
      <c r="AK553" s="420"/>
      <c r="AL553" s="420"/>
      <c r="AM553" s="420"/>
      <c r="AN553" s="420"/>
      <c r="AO553" s="420"/>
      <c r="AP553" s="420"/>
      <c r="AQ553" s="420"/>
      <c r="AR553" s="420"/>
      <c r="AS553" s="420"/>
      <c r="AT553" s="420"/>
      <c r="AU553" s="420"/>
    </row>
    <row r="554" spans="1:47" s="261" customFormat="1">
      <c r="A554" s="165"/>
      <c r="B554" s="154"/>
      <c r="C554" s="422"/>
      <c r="D554" s="422"/>
      <c r="E554" s="422"/>
      <c r="F554" s="422"/>
      <c r="G554" s="422"/>
      <c r="H554" s="422"/>
      <c r="I554" s="422"/>
      <c r="J554" s="422"/>
      <c r="K554" s="422"/>
      <c r="L554" s="422"/>
      <c r="M554" s="422"/>
      <c r="N554" s="422"/>
      <c r="O554" s="422"/>
      <c r="P554" s="423"/>
      <c r="Q554" s="2"/>
      <c r="R554" s="2"/>
      <c r="S554" s="27"/>
      <c r="T554" s="15"/>
      <c r="U554" s="15"/>
      <c r="V554" s="15"/>
      <c r="W554" s="28"/>
      <c r="X554" s="17"/>
      <c r="Y554" s="20"/>
      <c r="Z554" s="21"/>
      <c r="AA554" s="21"/>
      <c r="AB554" s="21"/>
      <c r="AC554" s="22"/>
      <c r="AD554" s="17"/>
      <c r="AE554" s="23"/>
      <c r="AF554" s="18"/>
      <c r="AG554" s="18"/>
      <c r="AH554" s="18"/>
      <c r="AI554" s="24"/>
      <c r="AJ554" s="259"/>
      <c r="AK554" s="260"/>
      <c r="AL554" s="260"/>
      <c r="AM554" s="260"/>
      <c r="AN554" s="260"/>
      <c r="AO554" s="260"/>
      <c r="AP554" s="260"/>
      <c r="AQ554" s="260"/>
      <c r="AR554" s="260"/>
      <c r="AS554" s="260"/>
      <c r="AT554" s="260"/>
      <c r="AU554" s="260"/>
    </row>
    <row r="555" spans="1:47" s="261" customFormat="1">
      <c r="A555" s="165"/>
      <c r="B555" s="424" t="s">
        <v>431</v>
      </c>
      <c r="C555" s="422"/>
      <c r="D555" s="422"/>
      <c r="E555" s="422"/>
      <c r="F555" s="422"/>
      <c r="G555" s="422"/>
      <c r="H555" s="422"/>
      <c r="I555" s="422"/>
      <c r="J555" s="422"/>
      <c r="K555" s="422"/>
      <c r="L555" s="422"/>
      <c r="M555" s="422"/>
      <c r="N555" s="422"/>
      <c r="O555" s="422"/>
      <c r="P555" s="423"/>
      <c r="Q555" s="2"/>
      <c r="R555" s="2"/>
      <c r="S555" s="27" t="s">
        <v>432</v>
      </c>
      <c r="T555" s="15"/>
      <c r="U555" s="15"/>
      <c r="V555" s="15"/>
      <c r="W555" s="28"/>
      <c r="X555" s="17"/>
      <c r="Y555" s="20" t="s">
        <v>433</v>
      </c>
      <c r="Z555" s="21"/>
      <c r="AA555" s="21"/>
      <c r="AB555" s="21"/>
      <c r="AC555" s="22"/>
      <c r="AD555" s="17"/>
      <c r="AE555" s="23" t="s">
        <v>434</v>
      </c>
      <c r="AF555" s="18"/>
      <c r="AG555" s="18"/>
      <c r="AH555" s="18"/>
      <c r="AI555" s="24"/>
      <c r="AJ555" s="259"/>
      <c r="AK555" s="260"/>
      <c r="AL555" s="260"/>
      <c r="AM555" s="260"/>
      <c r="AN555" s="260"/>
      <c r="AO555" s="260"/>
      <c r="AP555" s="260"/>
      <c r="AQ555" s="260"/>
      <c r="AR555" s="260"/>
      <c r="AS555" s="260"/>
      <c r="AT555" s="260"/>
      <c r="AU555" s="260"/>
    </row>
    <row r="556" spans="1:47" s="261" customFormat="1" ht="21.75" customHeight="1">
      <c r="A556" s="165" t="s">
        <v>435</v>
      </c>
      <c r="B556" s="425" t="s">
        <v>436</v>
      </c>
      <c r="C556" s="422"/>
      <c r="D556" s="422"/>
      <c r="E556" s="422"/>
      <c r="F556" s="422"/>
      <c r="G556" s="422"/>
      <c r="H556" s="422"/>
      <c r="I556" s="422"/>
      <c r="J556" s="422"/>
      <c r="K556" s="422"/>
      <c r="L556" s="422"/>
      <c r="M556" s="422"/>
      <c r="N556" s="422"/>
      <c r="O556" s="422"/>
      <c r="P556" s="423"/>
      <c r="Q556" s="2"/>
      <c r="R556" s="2"/>
      <c r="S556" s="27"/>
      <c r="T556" s="15"/>
      <c r="U556" s="15"/>
      <c r="V556" s="15"/>
      <c r="W556" s="28"/>
      <c r="X556" s="17"/>
      <c r="Y556" s="20"/>
      <c r="Z556" s="21"/>
      <c r="AA556" s="21"/>
      <c r="AB556" s="21"/>
      <c r="AC556" s="22"/>
      <c r="AD556" s="17"/>
      <c r="AE556" s="23"/>
      <c r="AF556" s="18"/>
      <c r="AG556" s="18"/>
      <c r="AH556" s="18"/>
      <c r="AI556" s="24"/>
      <c r="AJ556" s="259"/>
      <c r="AK556" s="260"/>
      <c r="AL556" s="260"/>
      <c r="AM556" s="260"/>
      <c r="AN556" s="260"/>
      <c r="AO556" s="260"/>
      <c r="AP556" s="260"/>
      <c r="AQ556" s="260"/>
      <c r="AR556" s="260"/>
      <c r="AS556" s="260"/>
      <c r="AT556" s="260"/>
      <c r="AU556" s="260"/>
    </row>
    <row r="557" spans="1:47">
      <c r="B557" s="425"/>
      <c r="S557" s="66"/>
      <c r="T557" s="74"/>
      <c r="U557" s="74"/>
      <c r="V557" s="74"/>
    </row>
    <row r="559" spans="1:47">
      <c r="B559" s="426" t="s">
        <v>429</v>
      </c>
      <c r="C559" s="422">
        <v>483</v>
      </c>
      <c r="D559" s="422">
        <v>-65.25</v>
      </c>
      <c r="E559" s="422">
        <v>417.75</v>
      </c>
      <c r="I559" s="422">
        <v>-65.25</v>
      </c>
      <c r="O559" s="422">
        <v>417.75</v>
      </c>
    </row>
    <row r="560" spans="1:47">
      <c r="B560" s="426" t="s">
        <v>430</v>
      </c>
      <c r="C560" s="422">
        <v>86.25</v>
      </c>
      <c r="D560" s="422">
        <v>-8.75</v>
      </c>
      <c r="E560" s="422">
        <v>77.5</v>
      </c>
      <c r="I560" s="422">
        <v>-8.75</v>
      </c>
      <c r="O560" s="422">
        <v>77.5</v>
      </c>
    </row>
    <row r="561" spans="2:15">
      <c r="B561" s="426" t="s">
        <v>250</v>
      </c>
      <c r="C561" s="427">
        <v>212</v>
      </c>
      <c r="D561" s="422">
        <v>-29</v>
      </c>
      <c r="E561" s="422">
        <v>183</v>
      </c>
      <c r="I561" s="422">
        <v>-29</v>
      </c>
      <c r="O561" s="427">
        <v>183</v>
      </c>
    </row>
    <row r="562" spans="2:15">
      <c r="B562" s="426" t="s">
        <v>251</v>
      </c>
      <c r="C562" s="422">
        <v>91.25</v>
      </c>
      <c r="D562" s="422">
        <v>-19.75</v>
      </c>
      <c r="E562" s="422">
        <v>71.5</v>
      </c>
      <c r="I562" s="422">
        <v>-19.75</v>
      </c>
      <c r="O562" s="422">
        <v>71.5</v>
      </c>
    </row>
    <row r="563" spans="2:15">
      <c r="B563" s="426" t="s">
        <v>252</v>
      </c>
      <c r="C563" s="422">
        <v>93.5</v>
      </c>
      <c r="D563" s="422">
        <v>-7.75</v>
      </c>
      <c r="E563" s="422">
        <v>85.75</v>
      </c>
      <c r="I563" s="422">
        <v>-7.75</v>
      </c>
      <c r="O563" s="422">
        <v>85.75</v>
      </c>
    </row>
  </sheetData>
  <mergeCells count="11">
    <mergeCell ref="S553:V553"/>
    <mergeCell ref="Y553:AB553"/>
    <mergeCell ref="AE553:AH553"/>
    <mergeCell ref="S1:W1"/>
    <mergeCell ref="Y1:AC1"/>
    <mergeCell ref="AE1:AI1"/>
    <mergeCell ref="A3:P3"/>
    <mergeCell ref="A4:P4"/>
    <mergeCell ref="S542:V542"/>
    <mergeCell ref="Y542:AB542"/>
    <mergeCell ref="AE542:AH5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39"/>
  <sheetViews>
    <sheetView topLeftCell="A37" workbookViewId="0">
      <selection activeCell="B69" sqref="B69"/>
    </sheetView>
  </sheetViews>
  <sheetFormatPr defaultRowHeight="15"/>
  <cols>
    <col min="2" max="2" width="50.42578125" customWidth="1"/>
    <col min="3" max="3" width="40.7109375" customWidth="1"/>
    <col min="4" max="4" width="6.140625" style="446" customWidth="1"/>
    <col min="5" max="5" width="2.42578125" customWidth="1"/>
    <col min="6" max="6" width="2.140625" customWidth="1"/>
    <col min="7" max="7" width="9.28515625" style="1" customWidth="1"/>
    <col min="8" max="8" width="36.7109375" style="1" customWidth="1"/>
  </cols>
  <sheetData>
    <row r="1" spans="1:8">
      <c r="A1" t="s">
        <v>464</v>
      </c>
      <c r="B1" t="s">
        <v>465</v>
      </c>
      <c r="C1" t="s">
        <v>466</v>
      </c>
      <c r="D1" s="445">
        <v>6.5</v>
      </c>
      <c r="G1" s="1">
        <v>138.5</v>
      </c>
      <c r="H1" s="1" t="s">
        <v>465</v>
      </c>
    </row>
    <row r="2" spans="1:8">
      <c r="A2" t="s">
        <v>464</v>
      </c>
      <c r="B2" t="s">
        <v>467</v>
      </c>
      <c r="C2" t="s">
        <v>468</v>
      </c>
      <c r="D2" s="446">
        <v>6.5</v>
      </c>
      <c r="G2" s="1">
        <v>138.5</v>
      </c>
      <c r="H2" s="1" t="s">
        <v>467</v>
      </c>
    </row>
    <row r="3" spans="1:8">
      <c r="A3" t="s">
        <v>464</v>
      </c>
      <c r="B3" t="s">
        <v>469</v>
      </c>
      <c r="C3" t="s">
        <v>470</v>
      </c>
      <c r="D3" s="446">
        <v>5.5</v>
      </c>
      <c r="G3" s="1">
        <v>119.5</v>
      </c>
      <c r="H3" s="1" t="s">
        <v>469</v>
      </c>
    </row>
    <row r="4" spans="1:8">
      <c r="A4" t="s">
        <v>464</v>
      </c>
      <c r="B4" t="s">
        <v>471</v>
      </c>
      <c r="C4" t="s">
        <v>472</v>
      </c>
      <c r="D4" s="446">
        <v>5.5</v>
      </c>
      <c r="G4" s="1">
        <v>119.5</v>
      </c>
      <c r="H4" s="1" t="s">
        <v>471</v>
      </c>
    </row>
    <row r="5" spans="1:8">
      <c r="A5" t="s">
        <v>464</v>
      </c>
      <c r="B5" t="s">
        <v>473</v>
      </c>
      <c r="C5" t="s">
        <v>474</v>
      </c>
      <c r="D5" s="446">
        <v>5.5</v>
      </c>
      <c r="G5" s="1">
        <v>119.5</v>
      </c>
      <c r="H5" s="1" t="s">
        <v>473</v>
      </c>
    </row>
    <row r="6" spans="1:8">
      <c r="A6" t="s">
        <v>464</v>
      </c>
      <c r="B6" t="s">
        <v>475</v>
      </c>
      <c r="C6" t="s">
        <v>476</v>
      </c>
      <c r="D6" s="446">
        <v>6.5</v>
      </c>
      <c r="G6" s="1">
        <v>138.5</v>
      </c>
      <c r="H6" s="1" t="s">
        <v>475</v>
      </c>
    </row>
    <row r="7" spans="1:8">
      <c r="A7" t="s">
        <v>464</v>
      </c>
      <c r="B7" t="s">
        <v>475</v>
      </c>
      <c r="C7" t="s">
        <v>476</v>
      </c>
      <c r="D7" s="446">
        <v>6.5</v>
      </c>
      <c r="G7" s="1">
        <v>138.5</v>
      </c>
      <c r="H7" s="1" t="s">
        <v>475</v>
      </c>
    </row>
    <row r="8" spans="1:8">
      <c r="A8" t="s">
        <v>464</v>
      </c>
      <c r="B8" t="s">
        <v>475</v>
      </c>
      <c r="C8" t="s">
        <v>476</v>
      </c>
      <c r="D8" s="446">
        <v>6.5</v>
      </c>
      <c r="G8" s="1">
        <v>138.5</v>
      </c>
      <c r="H8" s="1" t="s">
        <v>475</v>
      </c>
    </row>
    <row r="9" spans="1:8">
      <c r="A9" t="s">
        <v>464</v>
      </c>
      <c r="B9" t="s">
        <v>477</v>
      </c>
      <c r="C9" t="s">
        <v>478</v>
      </c>
      <c r="D9" s="446">
        <v>5.5</v>
      </c>
      <c r="G9" s="1">
        <v>119.5</v>
      </c>
      <c r="H9" s="1" t="s">
        <v>477</v>
      </c>
    </row>
    <row r="10" spans="1:8">
      <c r="A10" t="s">
        <v>464</v>
      </c>
      <c r="B10" t="s">
        <v>477</v>
      </c>
      <c r="C10" t="s">
        <v>478</v>
      </c>
      <c r="D10" s="446">
        <v>5.5</v>
      </c>
      <c r="G10" s="1">
        <v>119.5</v>
      </c>
      <c r="H10" s="1" t="s">
        <v>477</v>
      </c>
    </row>
    <row r="11" spans="1:8">
      <c r="A11" t="s">
        <v>464</v>
      </c>
      <c r="B11" t="s">
        <v>479</v>
      </c>
      <c r="C11" t="s">
        <v>480</v>
      </c>
      <c r="D11" s="446">
        <v>5</v>
      </c>
      <c r="G11" s="1">
        <v>110</v>
      </c>
      <c r="H11" s="1" t="s">
        <v>479</v>
      </c>
    </row>
    <row r="12" spans="1:8">
      <c r="A12" t="s">
        <v>464</v>
      </c>
      <c r="B12" t="s">
        <v>481</v>
      </c>
      <c r="C12" t="s">
        <v>482</v>
      </c>
      <c r="D12" s="446">
        <v>5.5</v>
      </c>
      <c r="G12" s="1">
        <v>119.5</v>
      </c>
      <c r="H12" s="1" t="s">
        <v>481</v>
      </c>
    </row>
    <row r="13" spans="1:8">
      <c r="A13" t="s">
        <v>464</v>
      </c>
      <c r="B13" t="s">
        <v>483</v>
      </c>
      <c r="C13" t="s">
        <v>484</v>
      </c>
      <c r="D13" s="446">
        <v>5.5</v>
      </c>
      <c r="G13" s="1">
        <v>119.5</v>
      </c>
      <c r="H13" s="1" t="s">
        <v>483</v>
      </c>
    </row>
    <row r="14" spans="1:8">
      <c r="A14" t="s">
        <v>464</v>
      </c>
      <c r="B14" t="s">
        <v>483</v>
      </c>
      <c r="C14" t="s">
        <v>484</v>
      </c>
      <c r="D14" s="446">
        <v>5.5</v>
      </c>
      <c r="G14" s="1">
        <v>119.5</v>
      </c>
      <c r="H14" s="1" t="s">
        <v>483</v>
      </c>
    </row>
    <row r="15" spans="1:8">
      <c r="A15" t="s">
        <v>464</v>
      </c>
      <c r="B15" t="s">
        <v>485</v>
      </c>
      <c r="C15" t="s">
        <v>484</v>
      </c>
      <c r="D15" s="446">
        <v>5.5</v>
      </c>
      <c r="G15" s="1">
        <v>119.5</v>
      </c>
      <c r="H15" s="1" t="s">
        <v>485</v>
      </c>
    </row>
    <row r="16" spans="1:8">
      <c r="A16" t="s">
        <v>464</v>
      </c>
      <c r="B16" t="s">
        <v>486</v>
      </c>
      <c r="C16" t="s">
        <v>487</v>
      </c>
      <c r="D16" s="446">
        <v>5.5</v>
      </c>
      <c r="G16" s="1">
        <v>119.5</v>
      </c>
      <c r="H16" s="1" t="s">
        <v>486</v>
      </c>
    </row>
    <row r="17" spans="1:8">
      <c r="A17" t="s">
        <v>464</v>
      </c>
      <c r="B17" t="s">
        <v>488</v>
      </c>
      <c r="C17" t="s">
        <v>484</v>
      </c>
      <c r="D17" s="446">
        <v>5.5</v>
      </c>
      <c r="G17" s="1">
        <v>119.5</v>
      </c>
      <c r="H17" s="1" t="s">
        <v>488</v>
      </c>
    </row>
    <row r="18" spans="1:8">
      <c r="A18" t="s">
        <v>464</v>
      </c>
      <c r="B18" t="s">
        <v>489</v>
      </c>
      <c r="C18" t="s">
        <v>490</v>
      </c>
      <c r="D18" s="446">
        <v>6.5</v>
      </c>
      <c r="G18" s="1">
        <v>138.5</v>
      </c>
      <c r="H18" s="1" t="s">
        <v>489</v>
      </c>
    </row>
    <row r="19" spans="1:8">
      <c r="A19" t="s">
        <v>464</v>
      </c>
      <c r="B19" t="s">
        <v>489</v>
      </c>
      <c r="C19" t="s">
        <v>490</v>
      </c>
      <c r="D19" s="446">
        <v>6.5</v>
      </c>
      <c r="G19" s="1">
        <v>138.5</v>
      </c>
      <c r="H19" s="1" t="s">
        <v>489</v>
      </c>
    </row>
    <row r="20" spans="1:8">
      <c r="A20" t="s">
        <v>464</v>
      </c>
      <c r="B20" t="s">
        <v>491</v>
      </c>
      <c r="C20" t="s">
        <v>492</v>
      </c>
      <c r="D20" s="446">
        <v>5.5</v>
      </c>
      <c r="G20" s="1">
        <v>119.5</v>
      </c>
      <c r="H20" s="1" t="s">
        <v>491</v>
      </c>
    </row>
    <row r="21" spans="1:8">
      <c r="A21" t="s">
        <v>464</v>
      </c>
      <c r="B21" t="s">
        <v>493</v>
      </c>
      <c r="C21" t="s">
        <v>484</v>
      </c>
      <c r="D21" s="446">
        <v>5.5</v>
      </c>
      <c r="G21" s="1">
        <v>119.5</v>
      </c>
      <c r="H21" s="1" t="s">
        <v>493</v>
      </c>
    </row>
    <row r="22" spans="1:8">
      <c r="A22" t="s">
        <v>464</v>
      </c>
      <c r="B22" t="s">
        <v>493</v>
      </c>
      <c r="C22" t="s">
        <v>484</v>
      </c>
      <c r="D22" s="446">
        <v>5.5</v>
      </c>
      <c r="G22" s="1">
        <v>119.5</v>
      </c>
      <c r="H22" s="1" t="s">
        <v>493</v>
      </c>
    </row>
    <row r="23" spans="1:8">
      <c r="A23" t="s">
        <v>464</v>
      </c>
      <c r="B23" t="s">
        <v>494</v>
      </c>
      <c r="C23" t="s">
        <v>495</v>
      </c>
      <c r="D23" s="446">
        <v>6.5</v>
      </c>
      <c r="G23" s="1">
        <v>138.5</v>
      </c>
      <c r="H23" s="1" t="s">
        <v>494</v>
      </c>
    </row>
    <row r="24" spans="1:8">
      <c r="A24" t="s">
        <v>464</v>
      </c>
      <c r="B24" t="s">
        <v>496</v>
      </c>
      <c r="C24" t="s">
        <v>497</v>
      </c>
      <c r="D24" s="446">
        <v>5.5</v>
      </c>
      <c r="G24" s="1">
        <v>119.5</v>
      </c>
      <c r="H24" s="1" t="s">
        <v>496</v>
      </c>
    </row>
    <row r="25" spans="1:8">
      <c r="A25" t="s">
        <v>464</v>
      </c>
      <c r="B25" t="s">
        <v>498</v>
      </c>
      <c r="C25" t="s">
        <v>499</v>
      </c>
      <c r="D25" s="446">
        <v>5.5</v>
      </c>
      <c r="G25" s="1">
        <v>119.5</v>
      </c>
      <c r="H25" s="1" t="s">
        <v>498</v>
      </c>
    </row>
    <row r="26" spans="1:8">
      <c r="A26" t="s">
        <v>464</v>
      </c>
      <c r="B26" t="s">
        <v>500</v>
      </c>
      <c r="C26" t="s">
        <v>501</v>
      </c>
      <c r="D26" s="446">
        <v>6.5</v>
      </c>
      <c r="G26" s="1">
        <v>138.5</v>
      </c>
      <c r="H26" s="1" t="s">
        <v>500</v>
      </c>
    </row>
    <row r="27" spans="1:8">
      <c r="A27" t="s">
        <v>464</v>
      </c>
      <c r="B27" t="s">
        <v>502</v>
      </c>
      <c r="C27" t="s">
        <v>503</v>
      </c>
      <c r="D27" s="446">
        <v>6.5</v>
      </c>
      <c r="G27" s="1">
        <v>138.5</v>
      </c>
      <c r="H27" s="1" t="s">
        <v>502</v>
      </c>
    </row>
    <row r="28" spans="1:8">
      <c r="A28" t="s">
        <v>464</v>
      </c>
      <c r="B28" t="s">
        <v>504</v>
      </c>
      <c r="C28" t="s">
        <v>505</v>
      </c>
      <c r="D28" s="446">
        <v>6</v>
      </c>
      <c r="G28" s="1">
        <v>129</v>
      </c>
      <c r="H28" s="1" t="s">
        <v>504</v>
      </c>
    </row>
    <row r="29" spans="1:8">
      <c r="A29" t="s">
        <v>464</v>
      </c>
      <c r="B29" t="s">
        <v>504</v>
      </c>
      <c r="C29" t="s">
        <v>505</v>
      </c>
      <c r="D29" s="446">
        <v>6</v>
      </c>
      <c r="G29" s="1">
        <v>129</v>
      </c>
      <c r="H29" s="1" t="s">
        <v>504</v>
      </c>
    </row>
    <row r="30" spans="1:8">
      <c r="A30" t="s">
        <v>464</v>
      </c>
      <c r="B30" t="s">
        <v>506</v>
      </c>
      <c r="C30" t="s">
        <v>505</v>
      </c>
      <c r="D30" s="446">
        <v>6.5</v>
      </c>
      <c r="G30" s="1">
        <v>138.5</v>
      </c>
      <c r="H30" s="1" t="s">
        <v>506</v>
      </c>
    </row>
    <row r="31" spans="1:8">
      <c r="A31" t="s">
        <v>464</v>
      </c>
      <c r="B31" t="s">
        <v>507</v>
      </c>
      <c r="C31" t="s">
        <v>508</v>
      </c>
      <c r="D31" s="446">
        <v>6.5</v>
      </c>
      <c r="G31" s="1">
        <v>138.5</v>
      </c>
      <c r="H31" s="1" t="s">
        <v>507</v>
      </c>
    </row>
    <row r="32" spans="1:8">
      <c r="A32" t="s">
        <v>464</v>
      </c>
      <c r="B32" t="s">
        <v>509</v>
      </c>
      <c r="C32" t="s">
        <v>510</v>
      </c>
      <c r="D32" s="446">
        <v>6.5</v>
      </c>
      <c r="G32" s="1">
        <v>138.5</v>
      </c>
      <c r="H32" s="1" t="s">
        <v>509</v>
      </c>
    </row>
    <row r="33" spans="1:8">
      <c r="A33" t="s">
        <v>464</v>
      </c>
      <c r="B33" t="s">
        <v>509</v>
      </c>
      <c r="C33" t="s">
        <v>511</v>
      </c>
      <c r="D33" s="446">
        <v>5</v>
      </c>
      <c r="G33" s="1">
        <v>110</v>
      </c>
      <c r="H33" s="1" t="s">
        <v>509</v>
      </c>
    </row>
    <row r="34" spans="1:8">
      <c r="A34" t="s">
        <v>464</v>
      </c>
      <c r="B34" t="s">
        <v>512</v>
      </c>
      <c r="C34" t="s">
        <v>505</v>
      </c>
      <c r="D34" s="446">
        <v>6.5</v>
      </c>
      <c r="G34" s="1">
        <v>138.5</v>
      </c>
      <c r="H34" s="1" t="s">
        <v>512</v>
      </c>
    </row>
    <row r="35" spans="1:8">
      <c r="A35" t="s">
        <v>464</v>
      </c>
      <c r="B35" t="s">
        <v>513</v>
      </c>
      <c r="C35" t="s">
        <v>514</v>
      </c>
      <c r="D35" s="446">
        <v>6.5</v>
      </c>
      <c r="G35" s="1">
        <v>138.5</v>
      </c>
      <c r="H35" s="1" t="s">
        <v>513</v>
      </c>
    </row>
    <row r="36" spans="1:8">
      <c r="A36" t="s">
        <v>464</v>
      </c>
      <c r="B36" t="s">
        <v>513</v>
      </c>
      <c r="C36" t="s">
        <v>503</v>
      </c>
      <c r="D36" s="446">
        <v>6.5</v>
      </c>
      <c r="G36" s="1">
        <v>138.5</v>
      </c>
      <c r="H36" s="1" t="s">
        <v>513</v>
      </c>
    </row>
    <row r="37" spans="1:8">
      <c r="A37" t="s">
        <v>464</v>
      </c>
      <c r="B37" t="s">
        <v>515</v>
      </c>
      <c r="C37" t="s">
        <v>505</v>
      </c>
      <c r="D37" s="446">
        <v>6.5</v>
      </c>
      <c r="G37" s="1">
        <v>138.5</v>
      </c>
      <c r="H37" s="1" t="s">
        <v>515</v>
      </c>
    </row>
    <row r="38" spans="1:8">
      <c r="A38" t="s">
        <v>464</v>
      </c>
      <c r="B38" t="s">
        <v>516</v>
      </c>
      <c r="C38" t="s">
        <v>505</v>
      </c>
      <c r="D38" s="446">
        <v>6.5</v>
      </c>
      <c r="G38" s="1">
        <v>138.5</v>
      </c>
      <c r="H38" s="1" t="s">
        <v>516</v>
      </c>
    </row>
    <row r="39" spans="1:8">
      <c r="A39" t="s">
        <v>464</v>
      </c>
      <c r="B39" t="s">
        <v>517</v>
      </c>
      <c r="C39" t="s">
        <v>518</v>
      </c>
      <c r="D39" s="446">
        <v>6.5</v>
      </c>
      <c r="G39" s="1">
        <v>138.5</v>
      </c>
      <c r="H39" s="1" t="s">
        <v>517</v>
      </c>
    </row>
    <row r="40" spans="1:8">
      <c r="A40" t="s">
        <v>464</v>
      </c>
      <c r="B40" t="s">
        <v>519</v>
      </c>
      <c r="C40" t="s">
        <v>520</v>
      </c>
      <c r="D40" s="446">
        <v>6.5</v>
      </c>
      <c r="G40" s="1">
        <v>138.5</v>
      </c>
      <c r="H40" s="1" t="s">
        <v>519</v>
      </c>
    </row>
    <row r="41" spans="1:8">
      <c r="A41" t="s">
        <v>464</v>
      </c>
      <c r="B41" t="s">
        <v>521</v>
      </c>
      <c r="C41" t="s">
        <v>522</v>
      </c>
      <c r="D41" s="446">
        <v>6.5</v>
      </c>
      <c r="G41" s="1">
        <v>138.5</v>
      </c>
      <c r="H41" s="1" t="s">
        <v>521</v>
      </c>
    </row>
    <row r="42" spans="1:8">
      <c r="A42" t="s">
        <v>464</v>
      </c>
      <c r="B42" t="s">
        <v>523</v>
      </c>
      <c r="C42" t="s">
        <v>503</v>
      </c>
      <c r="D42" s="446">
        <v>6.5</v>
      </c>
      <c r="G42" s="1">
        <v>138.5</v>
      </c>
      <c r="H42" s="1" t="s">
        <v>523</v>
      </c>
    </row>
    <row r="43" spans="1:8">
      <c r="A43" t="s">
        <v>464</v>
      </c>
      <c r="B43" t="s">
        <v>524</v>
      </c>
      <c r="C43" t="s">
        <v>510</v>
      </c>
      <c r="D43" s="446">
        <v>6.5</v>
      </c>
      <c r="G43" s="1">
        <v>138.5</v>
      </c>
      <c r="H43" s="1" t="s">
        <v>524</v>
      </c>
    </row>
    <row r="44" spans="1:8">
      <c r="A44" t="s">
        <v>464</v>
      </c>
      <c r="B44" t="s">
        <v>525</v>
      </c>
      <c r="C44" t="s">
        <v>511</v>
      </c>
      <c r="D44" s="446">
        <v>5</v>
      </c>
      <c r="G44" s="1">
        <v>110</v>
      </c>
      <c r="H44" s="1" t="s">
        <v>525</v>
      </c>
    </row>
    <row r="45" spans="1:8">
      <c r="A45" t="s">
        <v>464</v>
      </c>
      <c r="B45" t="s">
        <v>526</v>
      </c>
      <c r="C45" t="s">
        <v>527</v>
      </c>
      <c r="D45" s="446">
        <v>5</v>
      </c>
      <c r="G45" s="1">
        <v>110</v>
      </c>
      <c r="H45" s="1" t="s">
        <v>526</v>
      </c>
    </row>
    <row r="46" spans="1:8">
      <c r="A46" t="s">
        <v>464</v>
      </c>
      <c r="B46" t="s">
        <v>528</v>
      </c>
      <c r="C46" t="s">
        <v>520</v>
      </c>
      <c r="D46" s="446">
        <v>6.5</v>
      </c>
      <c r="G46" s="1">
        <v>138.5</v>
      </c>
      <c r="H46" s="1" t="s">
        <v>528</v>
      </c>
    </row>
    <row r="47" spans="1:8">
      <c r="A47" t="s">
        <v>464</v>
      </c>
      <c r="B47" t="s">
        <v>529</v>
      </c>
      <c r="C47" t="s">
        <v>527</v>
      </c>
      <c r="D47" s="446">
        <v>5</v>
      </c>
      <c r="G47" s="1">
        <v>110</v>
      </c>
      <c r="H47" s="1" t="s">
        <v>529</v>
      </c>
    </row>
    <row r="48" spans="1:8">
      <c r="A48" t="s">
        <v>464</v>
      </c>
      <c r="B48" t="s">
        <v>530</v>
      </c>
      <c r="C48" t="s">
        <v>505</v>
      </c>
      <c r="D48" s="446">
        <v>6.5</v>
      </c>
      <c r="G48" s="1">
        <v>138.5</v>
      </c>
      <c r="H48" s="1" t="s">
        <v>530</v>
      </c>
    </row>
    <row r="49" spans="1:8">
      <c r="A49" t="s">
        <v>464</v>
      </c>
      <c r="B49" t="s">
        <v>531</v>
      </c>
      <c r="C49" t="s">
        <v>505</v>
      </c>
      <c r="D49" s="446">
        <v>6.5</v>
      </c>
      <c r="G49" s="1">
        <v>138.5</v>
      </c>
      <c r="H49" s="1" t="s">
        <v>531</v>
      </c>
    </row>
    <row r="50" spans="1:8">
      <c r="A50" t="s">
        <v>464</v>
      </c>
      <c r="B50" t="s">
        <v>532</v>
      </c>
      <c r="C50" t="s">
        <v>533</v>
      </c>
      <c r="D50" s="446">
        <v>6.5</v>
      </c>
      <c r="G50" s="1">
        <v>138.5</v>
      </c>
      <c r="H50" s="1" t="s">
        <v>532</v>
      </c>
    </row>
    <row r="51" spans="1:8">
      <c r="A51" t="s">
        <v>464</v>
      </c>
      <c r="B51" t="s">
        <v>532</v>
      </c>
      <c r="C51" t="s">
        <v>534</v>
      </c>
      <c r="D51" s="446">
        <v>6.5</v>
      </c>
      <c r="G51" s="1">
        <v>138.5</v>
      </c>
      <c r="H51" s="1" t="s">
        <v>532</v>
      </c>
    </row>
    <row r="52" spans="1:8">
      <c r="A52" t="s">
        <v>464</v>
      </c>
      <c r="B52" t="s">
        <v>535</v>
      </c>
      <c r="C52" t="s">
        <v>505</v>
      </c>
      <c r="D52" s="446">
        <v>6.5</v>
      </c>
      <c r="G52" s="1">
        <v>138.5</v>
      </c>
      <c r="H52" s="1" t="s">
        <v>535</v>
      </c>
    </row>
    <row r="53" spans="1:8">
      <c r="A53" t="s">
        <v>464</v>
      </c>
      <c r="B53" t="s">
        <v>536</v>
      </c>
      <c r="C53" t="s">
        <v>503</v>
      </c>
      <c r="D53" s="446">
        <v>6.5</v>
      </c>
      <c r="G53" s="1">
        <v>138.5</v>
      </c>
      <c r="H53" s="1" t="s">
        <v>536</v>
      </c>
    </row>
    <row r="54" spans="1:8">
      <c r="A54" t="s">
        <v>464</v>
      </c>
      <c r="B54" t="s">
        <v>536</v>
      </c>
      <c r="C54" t="s">
        <v>503</v>
      </c>
      <c r="D54" s="446">
        <v>6.5</v>
      </c>
      <c r="G54" s="1">
        <v>138.5</v>
      </c>
      <c r="H54" s="1" t="s">
        <v>536</v>
      </c>
    </row>
    <row r="55" spans="1:8">
      <c r="A55" t="s">
        <v>464</v>
      </c>
      <c r="B55" t="s">
        <v>537</v>
      </c>
      <c r="C55" t="s">
        <v>505</v>
      </c>
      <c r="D55" s="446">
        <v>6.5</v>
      </c>
      <c r="G55" s="1">
        <v>138.5</v>
      </c>
      <c r="H55" s="1" t="s">
        <v>537</v>
      </c>
    </row>
    <row r="56" spans="1:8">
      <c r="A56" t="s">
        <v>464</v>
      </c>
      <c r="B56" t="s">
        <v>538</v>
      </c>
      <c r="C56" t="s">
        <v>505</v>
      </c>
      <c r="D56" s="446">
        <v>6.5</v>
      </c>
      <c r="G56" s="1">
        <v>138.5</v>
      </c>
      <c r="H56" s="1" t="s">
        <v>538</v>
      </c>
    </row>
    <row r="57" spans="1:8">
      <c r="A57" t="s">
        <v>464</v>
      </c>
      <c r="B57" t="s">
        <v>539</v>
      </c>
      <c r="C57" t="s">
        <v>503</v>
      </c>
      <c r="D57" s="446">
        <v>6.5</v>
      </c>
      <c r="G57" s="1">
        <v>138.5</v>
      </c>
      <c r="H57" s="1" t="s">
        <v>539</v>
      </c>
    </row>
    <row r="58" spans="1:8">
      <c r="A58" t="s">
        <v>464</v>
      </c>
      <c r="B58" t="s">
        <v>539</v>
      </c>
      <c r="C58" t="s">
        <v>503</v>
      </c>
      <c r="D58" s="446">
        <v>6.5</v>
      </c>
      <c r="G58" s="1">
        <v>138.5</v>
      </c>
      <c r="H58" s="1" t="s">
        <v>539</v>
      </c>
    </row>
    <row r="59" spans="1:8">
      <c r="A59" t="s">
        <v>464</v>
      </c>
      <c r="B59" t="s">
        <v>540</v>
      </c>
      <c r="C59" t="s">
        <v>505</v>
      </c>
      <c r="D59" s="446">
        <v>6.5</v>
      </c>
      <c r="G59" s="1">
        <v>138.5</v>
      </c>
      <c r="H59" s="1" t="s">
        <v>540</v>
      </c>
    </row>
    <row r="60" spans="1:8">
      <c r="A60" t="s">
        <v>464</v>
      </c>
      <c r="B60" t="s">
        <v>541</v>
      </c>
      <c r="C60" t="s">
        <v>505</v>
      </c>
      <c r="D60" s="446">
        <v>6.5</v>
      </c>
      <c r="G60" s="1">
        <v>138.5</v>
      </c>
      <c r="H60" s="1" t="s">
        <v>541</v>
      </c>
    </row>
    <row r="61" spans="1:8">
      <c r="A61" t="s">
        <v>464</v>
      </c>
      <c r="B61" t="s">
        <v>541</v>
      </c>
      <c r="C61" t="s">
        <v>505</v>
      </c>
      <c r="D61" s="446">
        <v>6.5</v>
      </c>
      <c r="G61" s="1">
        <v>138.5</v>
      </c>
      <c r="H61" s="1" t="s">
        <v>541</v>
      </c>
    </row>
    <row r="62" spans="1:8">
      <c r="A62" t="s">
        <v>464</v>
      </c>
      <c r="B62" t="s">
        <v>542</v>
      </c>
      <c r="C62" t="s">
        <v>543</v>
      </c>
      <c r="D62" s="446">
        <v>6.5</v>
      </c>
      <c r="G62" s="1">
        <v>138.5</v>
      </c>
      <c r="H62" s="1" t="s">
        <v>542</v>
      </c>
    </row>
    <row r="63" spans="1:8">
      <c r="A63" t="s">
        <v>464</v>
      </c>
      <c r="B63" t="s">
        <v>544</v>
      </c>
      <c r="C63" t="s">
        <v>505</v>
      </c>
      <c r="D63" s="446">
        <v>6.5</v>
      </c>
      <c r="G63" s="1">
        <v>138.5</v>
      </c>
      <c r="H63" s="1" t="s">
        <v>544</v>
      </c>
    </row>
    <row r="64" spans="1:8">
      <c r="A64" t="s">
        <v>464</v>
      </c>
      <c r="B64" t="s">
        <v>545</v>
      </c>
      <c r="C64" t="s">
        <v>505</v>
      </c>
      <c r="D64" s="446">
        <v>6.5</v>
      </c>
      <c r="G64" s="1">
        <v>138.5</v>
      </c>
      <c r="H64" s="1" t="s">
        <v>545</v>
      </c>
    </row>
    <row r="65" spans="1:8">
      <c r="A65" t="s">
        <v>464</v>
      </c>
      <c r="B65" t="s">
        <v>546</v>
      </c>
      <c r="C65" t="s">
        <v>547</v>
      </c>
      <c r="D65" s="446">
        <v>6.5</v>
      </c>
      <c r="G65" s="1">
        <v>138.5</v>
      </c>
      <c r="H65" s="1" t="s">
        <v>546</v>
      </c>
    </row>
    <row r="66" spans="1:8">
      <c r="A66" t="s">
        <v>464</v>
      </c>
      <c r="B66" t="s">
        <v>546</v>
      </c>
      <c r="C66" t="s">
        <v>547</v>
      </c>
      <c r="D66" s="446">
        <v>6.5</v>
      </c>
      <c r="G66" s="1">
        <v>138.5</v>
      </c>
      <c r="H66" s="1" t="s">
        <v>546</v>
      </c>
    </row>
    <row r="67" spans="1:8">
      <c r="A67" t="s">
        <v>464</v>
      </c>
      <c r="B67" t="s">
        <v>548</v>
      </c>
      <c r="C67" t="s">
        <v>549</v>
      </c>
      <c r="D67" s="446">
        <v>5</v>
      </c>
      <c r="G67" s="1">
        <v>110</v>
      </c>
      <c r="H67" s="1" t="s">
        <v>548</v>
      </c>
    </row>
    <row r="68" spans="1:8">
      <c r="A68" t="s">
        <v>464</v>
      </c>
      <c r="B68" t="s">
        <v>550</v>
      </c>
      <c r="C68" t="s">
        <v>505</v>
      </c>
      <c r="D68" s="446">
        <v>6.5</v>
      </c>
      <c r="G68" s="1">
        <v>138.5</v>
      </c>
      <c r="H68" s="1" t="s">
        <v>550</v>
      </c>
    </row>
    <row r="69" spans="1:8">
      <c r="A69" t="s">
        <v>464</v>
      </c>
      <c r="B69" t="s">
        <v>551</v>
      </c>
      <c r="C69" t="s">
        <v>510</v>
      </c>
      <c r="D69" s="446">
        <v>6.5</v>
      </c>
      <c r="G69" s="1">
        <v>138.5</v>
      </c>
      <c r="H69" s="1" t="s">
        <v>551</v>
      </c>
    </row>
    <row r="70" spans="1:8">
      <c r="A70" t="s">
        <v>464</v>
      </c>
      <c r="B70" t="s">
        <v>552</v>
      </c>
      <c r="C70" t="s">
        <v>503</v>
      </c>
      <c r="D70" s="446">
        <v>6.5</v>
      </c>
      <c r="G70" s="1">
        <v>138.5</v>
      </c>
      <c r="H70" s="1" t="s">
        <v>552</v>
      </c>
    </row>
    <row r="71" spans="1:8">
      <c r="A71" t="s">
        <v>464</v>
      </c>
      <c r="B71" t="s">
        <v>553</v>
      </c>
      <c r="C71" t="s">
        <v>554</v>
      </c>
      <c r="D71" s="446">
        <v>6.5</v>
      </c>
      <c r="G71" s="1">
        <v>138.5</v>
      </c>
      <c r="H71" s="1" t="s">
        <v>553</v>
      </c>
    </row>
    <row r="72" spans="1:8">
      <c r="A72" t="s">
        <v>464</v>
      </c>
      <c r="B72" t="s">
        <v>553</v>
      </c>
      <c r="C72" t="s">
        <v>554</v>
      </c>
      <c r="D72" s="446">
        <v>6.5</v>
      </c>
      <c r="G72" s="1">
        <v>138.5</v>
      </c>
      <c r="H72" s="1" t="s">
        <v>553</v>
      </c>
    </row>
    <row r="73" spans="1:8">
      <c r="A73" t="s">
        <v>464</v>
      </c>
      <c r="B73" t="s">
        <v>555</v>
      </c>
      <c r="C73" t="s">
        <v>503</v>
      </c>
      <c r="D73" s="447">
        <v>6.5</v>
      </c>
      <c r="G73" s="1">
        <v>138.5</v>
      </c>
      <c r="H73" s="1" t="s">
        <v>555</v>
      </c>
    </row>
    <row r="74" spans="1:8">
      <c r="A74" t="s">
        <v>464</v>
      </c>
      <c r="B74" t="s">
        <v>556</v>
      </c>
      <c r="C74" t="s">
        <v>543</v>
      </c>
      <c r="D74" s="446">
        <v>6.5</v>
      </c>
      <c r="G74" s="1">
        <v>138.5</v>
      </c>
      <c r="H74" s="1" t="s">
        <v>556</v>
      </c>
    </row>
    <row r="75" spans="1:8">
      <c r="A75" t="s">
        <v>464</v>
      </c>
      <c r="B75" t="s">
        <v>557</v>
      </c>
      <c r="C75" t="s">
        <v>549</v>
      </c>
      <c r="D75" s="446">
        <v>5</v>
      </c>
      <c r="G75" s="1">
        <v>110</v>
      </c>
      <c r="H75" s="1" t="s">
        <v>557</v>
      </c>
    </row>
    <row r="76" spans="1:8">
      <c r="A76" t="s">
        <v>464</v>
      </c>
      <c r="B76" t="s">
        <v>558</v>
      </c>
      <c r="C76" t="s">
        <v>505</v>
      </c>
      <c r="D76" s="446">
        <v>6.5</v>
      </c>
      <c r="G76" s="1">
        <v>138.5</v>
      </c>
      <c r="H76" s="1" t="s">
        <v>558</v>
      </c>
    </row>
    <row r="77" spans="1:8">
      <c r="A77" t="s">
        <v>464</v>
      </c>
      <c r="B77" t="s">
        <v>559</v>
      </c>
      <c r="C77" t="s">
        <v>560</v>
      </c>
      <c r="D77" s="446">
        <v>7</v>
      </c>
      <c r="G77" s="1">
        <v>148</v>
      </c>
      <c r="H77" s="1" t="s">
        <v>559</v>
      </c>
    </row>
    <row r="78" spans="1:8">
      <c r="A78" t="s">
        <v>464</v>
      </c>
      <c r="B78" t="s">
        <v>559</v>
      </c>
      <c r="C78" t="s">
        <v>561</v>
      </c>
      <c r="D78" s="446">
        <v>7</v>
      </c>
      <c r="G78" s="1">
        <v>148</v>
      </c>
      <c r="H78" s="1" t="s">
        <v>559</v>
      </c>
    </row>
    <row r="79" spans="1:8">
      <c r="A79" t="s">
        <v>464</v>
      </c>
      <c r="B79" t="s">
        <v>562</v>
      </c>
      <c r="C79" t="s">
        <v>563</v>
      </c>
      <c r="D79" s="446">
        <v>7</v>
      </c>
      <c r="G79" s="1">
        <v>148</v>
      </c>
      <c r="H79" s="1" t="s">
        <v>562</v>
      </c>
    </row>
    <row r="80" spans="1:8">
      <c r="A80" t="s">
        <v>464</v>
      </c>
      <c r="B80" t="s">
        <v>564</v>
      </c>
      <c r="C80" t="s">
        <v>565</v>
      </c>
      <c r="D80" s="446">
        <v>7</v>
      </c>
      <c r="G80" s="1">
        <v>148</v>
      </c>
      <c r="H80" s="1" t="s">
        <v>564</v>
      </c>
    </row>
    <row r="81" spans="1:8">
      <c r="A81" t="s">
        <v>464</v>
      </c>
      <c r="B81" t="s">
        <v>564</v>
      </c>
      <c r="C81" t="s">
        <v>565</v>
      </c>
      <c r="D81" s="446">
        <v>7</v>
      </c>
      <c r="G81" s="1">
        <v>148</v>
      </c>
      <c r="H81" s="1" t="s">
        <v>564</v>
      </c>
    </row>
    <row r="82" spans="1:8">
      <c r="A82" t="s">
        <v>464</v>
      </c>
      <c r="B82" t="s">
        <v>566</v>
      </c>
      <c r="C82" t="s">
        <v>567</v>
      </c>
      <c r="D82" s="446">
        <v>7</v>
      </c>
      <c r="G82" s="1">
        <v>148</v>
      </c>
      <c r="H82" s="1" t="s">
        <v>566</v>
      </c>
    </row>
    <row r="83" spans="1:8">
      <c r="A83" t="s">
        <v>464</v>
      </c>
      <c r="B83" t="s">
        <v>568</v>
      </c>
      <c r="C83" t="s">
        <v>567</v>
      </c>
      <c r="D83" s="446">
        <v>7</v>
      </c>
      <c r="G83" s="1">
        <v>148</v>
      </c>
      <c r="H83" s="1" t="s">
        <v>568</v>
      </c>
    </row>
    <row r="84" spans="1:8">
      <c r="A84" t="s">
        <v>464</v>
      </c>
      <c r="B84" t="s">
        <v>569</v>
      </c>
      <c r="C84" t="s">
        <v>567</v>
      </c>
      <c r="D84" s="446">
        <v>7</v>
      </c>
      <c r="G84" s="1">
        <v>148</v>
      </c>
      <c r="H84" s="1" t="s">
        <v>569</v>
      </c>
    </row>
    <row r="85" spans="1:8">
      <c r="A85" t="s">
        <v>464</v>
      </c>
      <c r="B85" t="s">
        <v>570</v>
      </c>
      <c r="C85" t="s">
        <v>571</v>
      </c>
      <c r="D85" s="446">
        <v>7</v>
      </c>
      <c r="G85" s="1">
        <v>148</v>
      </c>
      <c r="H85" s="1" t="s">
        <v>570</v>
      </c>
    </row>
    <row r="86" spans="1:8">
      <c r="A86" t="s">
        <v>464</v>
      </c>
      <c r="B86" t="s">
        <v>572</v>
      </c>
      <c r="C86" t="s">
        <v>573</v>
      </c>
      <c r="D86" s="446">
        <v>7</v>
      </c>
      <c r="G86" s="1">
        <v>148</v>
      </c>
      <c r="H86" s="1" t="s">
        <v>572</v>
      </c>
    </row>
    <row r="87" spans="1:8">
      <c r="A87" t="s">
        <v>464</v>
      </c>
      <c r="B87" t="s">
        <v>574</v>
      </c>
      <c r="C87" t="s">
        <v>573</v>
      </c>
      <c r="D87" s="446">
        <v>7</v>
      </c>
      <c r="G87" s="1">
        <v>148</v>
      </c>
      <c r="H87" s="1" t="s">
        <v>574</v>
      </c>
    </row>
    <row r="88" spans="1:8">
      <c r="A88" t="s">
        <v>464</v>
      </c>
      <c r="B88" t="s">
        <v>575</v>
      </c>
      <c r="C88" t="s">
        <v>573</v>
      </c>
      <c r="D88" s="446">
        <v>7</v>
      </c>
      <c r="G88" s="1">
        <v>148</v>
      </c>
      <c r="H88" s="1" t="s">
        <v>575</v>
      </c>
    </row>
    <row r="89" spans="1:8">
      <c r="A89" t="s">
        <v>464</v>
      </c>
      <c r="B89" t="s">
        <v>576</v>
      </c>
      <c r="C89" t="s">
        <v>573</v>
      </c>
      <c r="D89" s="446">
        <v>7</v>
      </c>
      <c r="G89" s="1">
        <v>148</v>
      </c>
      <c r="H89" s="1" t="s">
        <v>576</v>
      </c>
    </row>
    <row r="90" spans="1:8">
      <c r="A90" t="s">
        <v>464</v>
      </c>
      <c r="B90" t="s">
        <v>577</v>
      </c>
      <c r="C90" t="s">
        <v>573</v>
      </c>
      <c r="D90" s="446">
        <v>6</v>
      </c>
      <c r="G90" s="1">
        <v>129</v>
      </c>
      <c r="H90" s="1" t="s">
        <v>577</v>
      </c>
    </row>
    <row r="91" spans="1:8">
      <c r="A91" t="s">
        <v>464</v>
      </c>
      <c r="B91" t="s">
        <v>578</v>
      </c>
      <c r="C91" t="s">
        <v>573</v>
      </c>
      <c r="D91" s="446">
        <v>7</v>
      </c>
      <c r="G91" s="1">
        <v>148</v>
      </c>
      <c r="H91" s="1" t="s">
        <v>578</v>
      </c>
    </row>
    <row r="92" spans="1:8">
      <c r="A92" t="s">
        <v>464</v>
      </c>
      <c r="B92" t="s">
        <v>578</v>
      </c>
      <c r="C92" t="s">
        <v>573</v>
      </c>
      <c r="D92" s="446">
        <v>7</v>
      </c>
      <c r="G92" s="1">
        <v>148</v>
      </c>
      <c r="H92" s="1" t="s">
        <v>578</v>
      </c>
    </row>
    <row r="93" spans="1:8">
      <c r="A93" t="s">
        <v>464</v>
      </c>
      <c r="B93" t="s">
        <v>579</v>
      </c>
      <c r="C93" t="s">
        <v>573</v>
      </c>
      <c r="D93" s="446">
        <v>7</v>
      </c>
      <c r="G93" s="1">
        <v>148</v>
      </c>
      <c r="H93" s="1" t="s">
        <v>579</v>
      </c>
    </row>
    <row r="94" spans="1:8">
      <c r="A94" t="s">
        <v>464</v>
      </c>
      <c r="B94" t="s">
        <v>580</v>
      </c>
      <c r="C94" t="s">
        <v>573</v>
      </c>
      <c r="D94" s="446">
        <v>7</v>
      </c>
      <c r="G94" s="1">
        <v>148</v>
      </c>
      <c r="H94" s="1" t="s">
        <v>580</v>
      </c>
    </row>
    <row r="95" spans="1:8">
      <c r="A95" t="s">
        <v>464</v>
      </c>
      <c r="B95" t="s">
        <v>581</v>
      </c>
      <c r="C95" t="s">
        <v>573</v>
      </c>
      <c r="D95" s="446">
        <v>7</v>
      </c>
      <c r="G95" s="1">
        <v>148</v>
      </c>
      <c r="H95" s="1" t="s">
        <v>581</v>
      </c>
    </row>
    <row r="96" spans="1:8">
      <c r="A96" t="s">
        <v>464</v>
      </c>
      <c r="B96" t="s">
        <v>582</v>
      </c>
      <c r="C96" t="s">
        <v>563</v>
      </c>
      <c r="D96" s="446">
        <v>7</v>
      </c>
      <c r="G96" s="1">
        <v>148</v>
      </c>
      <c r="H96" s="1" t="s">
        <v>582</v>
      </c>
    </row>
    <row r="97" spans="1:8">
      <c r="A97" t="s">
        <v>464</v>
      </c>
      <c r="B97" t="s">
        <v>583</v>
      </c>
      <c r="C97" t="s">
        <v>584</v>
      </c>
      <c r="D97" s="446">
        <v>7</v>
      </c>
      <c r="G97" s="1">
        <v>148</v>
      </c>
      <c r="H97" s="1" t="s">
        <v>583</v>
      </c>
    </row>
    <row r="98" spans="1:8">
      <c r="A98" t="s">
        <v>464</v>
      </c>
      <c r="B98" t="s">
        <v>585</v>
      </c>
      <c r="C98" t="s">
        <v>565</v>
      </c>
      <c r="D98" s="446">
        <v>7</v>
      </c>
      <c r="G98" s="1">
        <v>148</v>
      </c>
      <c r="H98" s="1" t="s">
        <v>585</v>
      </c>
    </row>
    <row r="99" spans="1:8" s="442" customFormat="1">
      <c r="A99" s="442" t="s">
        <v>586</v>
      </c>
      <c r="B99" s="442" t="s">
        <v>587</v>
      </c>
      <c r="C99" s="442" t="s">
        <v>588</v>
      </c>
      <c r="D99" s="446">
        <v>5.5</v>
      </c>
      <c r="G99" s="448">
        <v>119.5</v>
      </c>
      <c r="H99" s="448" t="s">
        <v>587</v>
      </c>
    </row>
    <row r="100" spans="1:8" s="442" customFormat="1">
      <c r="A100" s="442" t="s">
        <v>586</v>
      </c>
      <c r="B100" s="442" t="s">
        <v>589</v>
      </c>
      <c r="C100" s="442" t="s">
        <v>588</v>
      </c>
      <c r="D100" s="446">
        <v>5.5</v>
      </c>
      <c r="G100" s="448">
        <v>119.5</v>
      </c>
      <c r="H100" s="448" t="s">
        <v>589</v>
      </c>
    </row>
    <row r="101" spans="1:8" s="442" customFormat="1">
      <c r="A101" s="442" t="s">
        <v>586</v>
      </c>
      <c r="B101" s="442" t="s">
        <v>589</v>
      </c>
      <c r="C101" s="442" t="s">
        <v>588</v>
      </c>
      <c r="D101" s="446">
        <v>5.5</v>
      </c>
      <c r="G101" s="448">
        <v>119.5</v>
      </c>
      <c r="H101" s="448" t="s">
        <v>589</v>
      </c>
    </row>
    <row r="102" spans="1:8" s="442" customFormat="1">
      <c r="A102" s="442" t="s">
        <v>586</v>
      </c>
      <c r="B102" s="442" t="s">
        <v>590</v>
      </c>
      <c r="C102" s="442" t="s">
        <v>591</v>
      </c>
      <c r="D102" s="446">
        <v>5.5</v>
      </c>
      <c r="G102" s="448">
        <v>119.5</v>
      </c>
      <c r="H102" s="448" t="s">
        <v>590</v>
      </c>
    </row>
    <row r="103" spans="1:8" s="442" customFormat="1">
      <c r="A103" s="442" t="s">
        <v>586</v>
      </c>
      <c r="B103" s="442" t="s">
        <v>590</v>
      </c>
      <c r="C103" s="442" t="s">
        <v>591</v>
      </c>
      <c r="D103" s="446">
        <v>5.5</v>
      </c>
      <c r="G103" s="448">
        <v>119.5</v>
      </c>
      <c r="H103" s="448" t="s">
        <v>590</v>
      </c>
    </row>
    <row r="104" spans="1:8" s="442" customFormat="1">
      <c r="A104" s="442" t="s">
        <v>586</v>
      </c>
      <c r="B104" s="442" t="s">
        <v>592</v>
      </c>
      <c r="C104" s="442" t="s">
        <v>593</v>
      </c>
      <c r="D104" s="446">
        <v>5.5</v>
      </c>
      <c r="G104" s="448">
        <v>119.5</v>
      </c>
      <c r="H104" s="448" t="s">
        <v>592</v>
      </c>
    </row>
    <row r="105" spans="1:8" s="442" customFormat="1">
      <c r="A105" s="442" t="s">
        <v>586</v>
      </c>
      <c r="B105" s="442" t="s">
        <v>594</v>
      </c>
      <c r="C105" s="442" t="s">
        <v>595</v>
      </c>
      <c r="D105" s="446">
        <v>5.5</v>
      </c>
      <c r="G105" s="448">
        <v>119.5</v>
      </c>
      <c r="H105" s="448" t="s">
        <v>594</v>
      </c>
    </row>
    <row r="106" spans="1:8" s="442" customFormat="1">
      <c r="A106" s="442" t="s">
        <v>586</v>
      </c>
      <c r="B106" s="442" t="s">
        <v>596</v>
      </c>
      <c r="C106" s="442" t="s">
        <v>505</v>
      </c>
      <c r="D106" s="446">
        <v>6.5</v>
      </c>
      <c r="G106" s="448">
        <v>138.5</v>
      </c>
      <c r="H106" s="448" t="s">
        <v>596</v>
      </c>
    </row>
    <row r="107" spans="1:8" s="442" customFormat="1">
      <c r="A107" s="442" t="s">
        <v>586</v>
      </c>
      <c r="B107" s="442" t="s">
        <v>596</v>
      </c>
      <c r="C107" s="442" t="s">
        <v>505</v>
      </c>
      <c r="D107" s="446">
        <v>6.5</v>
      </c>
      <c r="G107" s="448">
        <v>138.5</v>
      </c>
      <c r="H107" s="448" t="s">
        <v>596</v>
      </c>
    </row>
    <row r="108" spans="1:8" s="442" customFormat="1">
      <c r="A108" s="442" t="s">
        <v>586</v>
      </c>
      <c r="B108" s="442" t="s">
        <v>597</v>
      </c>
      <c r="C108" s="442" t="s">
        <v>505</v>
      </c>
      <c r="D108" s="446">
        <v>6.5</v>
      </c>
      <c r="G108" s="448">
        <v>138.5</v>
      </c>
      <c r="H108" s="448" t="s">
        <v>597</v>
      </c>
    </row>
    <row r="109" spans="1:8" s="442" customFormat="1">
      <c r="A109" s="442" t="s">
        <v>586</v>
      </c>
      <c r="B109" s="442" t="s">
        <v>598</v>
      </c>
      <c r="C109" s="442" t="s">
        <v>505</v>
      </c>
      <c r="D109" s="446">
        <v>6</v>
      </c>
      <c r="G109" s="448">
        <v>129</v>
      </c>
      <c r="H109" s="448" t="s">
        <v>598</v>
      </c>
    </row>
    <row r="110" spans="1:8" s="442" customFormat="1">
      <c r="A110" s="442" t="s">
        <v>586</v>
      </c>
      <c r="B110" s="442" t="s">
        <v>599</v>
      </c>
      <c r="C110" s="442" t="s">
        <v>505</v>
      </c>
      <c r="D110" s="446">
        <v>6</v>
      </c>
      <c r="G110" s="448">
        <v>129</v>
      </c>
      <c r="H110" s="448" t="s">
        <v>599</v>
      </c>
    </row>
    <row r="111" spans="1:8" s="442" customFormat="1">
      <c r="A111" s="442" t="s">
        <v>586</v>
      </c>
      <c r="B111" s="442" t="s">
        <v>600</v>
      </c>
      <c r="C111" s="442" t="s">
        <v>505</v>
      </c>
      <c r="D111" s="446">
        <v>6</v>
      </c>
      <c r="G111" s="448">
        <v>129</v>
      </c>
      <c r="H111" s="448" t="s">
        <v>600</v>
      </c>
    </row>
    <row r="112" spans="1:8" s="442" customFormat="1">
      <c r="A112" s="442" t="s">
        <v>586</v>
      </c>
      <c r="B112" s="442" t="s">
        <v>601</v>
      </c>
      <c r="C112" s="442" t="s">
        <v>505</v>
      </c>
      <c r="D112" s="446">
        <v>6</v>
      </c>
      <c r="G112" s="448">
        <v>129</v>
      </c>
      <c r="H112" s="448" t="s">
        <v>601</v>
      </c>
    </row>
    <row r="113" spans="1:8" s="442" customFormat="1">
      <c r="A113" s="442" t="s">
        <v>586</v>
      </c>
      <c r="B113" s="442" t="s">
        <v>601</v>
      </c>
      <c r="C113" s="442" t="s">
        <v>505</v>
      </c>
      <c r="D113" s="446">
        <v>6</v>
      </c>
      <c r="G113" s="448">
        <v>129</v>
      </c>
      <c r="H113" s="448" t="s">
        <v>601</v>
      </c>
    </row>
    <row r="114" spans="1:8" s="442" customFormat="1">
      <c r="A114" s="442" t="s">
        <v>586</v>
      </c>
      <c r="B114" s="442" t="s">
        <v>602</v>
      </c>
      <c r="C114" s="442" t="s">
        <v>573</v>
      </c>
      <c r="D114" s="446">
        <v>6</v>
      </c>
      <c r="G114" s="448">
        <v>129</v>
      </c>
      <c r="H114" s="448" t="s">
        <v>602</v>
      </c>
    </row>
    <row r="115" spans="1:8" s="442" customFormat="1">
      <c r="A115" s="442" t="s">
        <v>586</v>
      </c>
      <c r="B115" s="442" t="s">
        <v>603</v>
      </c>
      <c r="C115" s="442" t="s">
        <v>573</v>
      </c>
      <c r="D115" s="446">
        <v>7</v>
      </c>
      <c r="G115" s="448">
        <v>148</v>
      </c>
      <c r="H115" s="448" t="s">
        <v>603</v>
      </c>
    </row>
    <row r="116" spans="1:8" s="443" customFormat="1">
      <c r="A116" s="443" t="s">
        <v>604</v>
      </c>
      <c r="B116" s="443" t="s">
        <v>605</v>
      </c>
      <c r="C116" s="443" t="s">
        <v>606</v>
      </c>
      <c r="D116" s="447">
        <v>5.5</v>
      </c>
      <c r="G116" s="449">
        <v>119.5</v>
      </c>
      <c r="H116" s="449" t="s">
        <v>605</v>
      </c>
    </row>
    <row r="117" spans="1:8">
      <c r="A117" t="s">
        <v>604</v>
      </c>
      <c r="B117" t="s">
        <v>608</v>
      </c>
      <c r="C117" t="s">
        <v>609</v>
      </c>
      <c r="D117" s="446">
        <v>5.5</v>
      </c>
      <c r="G117" s="1">
        <v>119.5</v>
      </c>
      <c r="H117" s="1" t="s">
        <v>608</v>
      </c>
    </row>
    <row r="118" spans="1:8">
      <c r="A118" t="s">
        <v>604</v>
      </c>
      <c r="B118" t="s">
        <v>610</v>
      </c>
      <c r="C118" t="s">
        <v>609</v>
      </c>
      <c r="D118" s="446">
        <v>5.5</v>
      </c>
      <c r="G118" s="1">
        <v>119.5</v>
      </c>
      <c r="H118" s="1" t="s">
        <v>610</v>
      </c>
    </row>
    <row r="119" spans="1:8">
      <c r="A119" t="s">
        <v>604</v>
      </c>
      <c r="B119" t="s">
        <v>611</v>
      </c>
      <c r="C119" t="s">
        <v>612</v>
      </c>
      <c r="D119" s="446">
        <v>6.5</v>
      </c>
      <c r="G119" s="1">
        <v>138.5</v>
      </c>
      <c r="H119" s="1" t="s">
        <v>611</v>
      </c>
    </row>
    <row r="120" spans="1:8">
      <c r="A120" t="s">
        <v>604</v>
      </c>
      <c r="B120" t="s">
        <v>613</v>
      </c>
      <c r="C120" t="s">
        <v>614</v>
      </c>
      <c r="D120" s="446">
        <v>6.5</v>
      </c>
      <c r="G120" s="1">
        <v>138.5</v>
      </c>
      <c r="H120" s="1" t="s">
        <v>613</v>
      </c>
    </row>
    <row r="121" spans="1:8" s="443" customFormat="1">
      <c r="A121" s="443" t="s">
        <v>615</v>
      </c>
      <c r="B121" s="443" t="s">
        <v>616</v>
      </c>
      <c r="C121" s="443" t="s">
        <v>617</v>
      </c>
      <c r="D121" s="447">
        <v>5.5</v>
      </c>
      <c r="G121" s="449">
        <v>119.5</v>
      </c>
      <c r="H121" s="449" t="s">
        <v>616</v>
      </c>
    </row>
    <row r="122" spans="1:8">
      <c r="A122" t="s">
        <v>615</v>
      </c>
      <c r="B122" t="s">
        <v>616</v>
      </c>
      <c r="C122" t="s">
        <v>618</v>
      </c>
      <c r="D122" s="446">
        <v>5.5</v>
      </c>
      <c r="G122" s="1">
        <v>119.5</v>
      </c>
      <c r="H122" s="1" t="s">
        <v>616</v>
      </c>
    </row>
    <row r="123" spans="1:8">
      <c r="A123" t="s">
        <v>615</v>
      </c>
      <c r="B123" t="s">
        <v>619</v>
      </c>
      <c r="C123" t="s">
        <v>620</v>
      </c>
      <c r="D123" s="446">
        <v>5.5</v>
      </c>
      <c r="G123" s="1">
        <v>119.5</v>
      </c>
      <c r="H123" s="1" t="s">
        <v>619</v>
      </c>
    </row>
    <row r="124" spans="1:8">
      <c r="A124" t="s">
        <v>615</v>
      </c>
      <c r="B124" t="s">
        <v>619</v>
      </c>
      <c r="C124" t="s">
        <v>620</v>
      </c>
      <c r="D124" s="446">
        <v>5.5</v>
      </c>
      <c r="G124" s="1">
        <v>119.5</v>
      </c>
      <c r="H124" s="1" t="s">
        <v>619</v>
      </c>
    </row>
    <row r="125" spans="1:8">
      <c r="A125" t="s">
        <v>615</v>
      </c>
      <c r="B125" t="s">
        <v>621</v>
      </c>
      <c r="C125" t="s">
        <v>622</v>
      </c>
      <c r="D125" s="446">
        <v>5.5</v>
      </c>
      <c r="G125" s="1">
        <v>119.5</v>
      </c>
      <c r="H125" s="1" t="s">
        <v>621</v>
      </c>
    </row>
    <row r="126" spans="1:8">
      <c r="A126" t="s">
        <v>615</v>
      </c>
      <c r="B126" t="s">
        <v>623</v>
      </c>
      <c r="C126" t="s">
        <v>624</v>
      </c>
      <c r="D126" s="446">
        <v>5.5</v>
      </c>
      <c r="G126" s="1">
        <v>119.5</v>
      </c>
      <c r="H126" s="1" t="s">
        <v>623</v>
      </c>
    </row>
    <row r="127" spans="1:8">
      <c r="A127" t="s">
        <v>615</v>
      </c>
      <c r="B127" t="s">
        <v>625</v>
      </c>
      <c r="C127" t="s">
        <v>618</v>
      </c>
      <c r="D127" s="446">
        <v>5.5</v>
      </c>
      <c r="G127" s="1">
        <v>119.5</v>
      </c>
      <c r="H127" s="1" t="s">
        <v>625</v>
      </c>
    </row>
    <row r="128" spans="1:8">
      <c r="A128" t="s">
        <v>615</v>
      </c>
      <c r="B128" t="s">
        <v>625</v>
      </c>
      <c r="C128" t="s">
        <v>626</v>
      </c>
      <c r="D128" s="446">
        <v>5.5</v>
      </c>
      <c r="G128" s="1">
        <v>119.5</v>
      </c>
      <c r="H128" s="1" t="s">
        <v>625</v>
      </c>
    </row>
    <row r="129" spans="1:8">
      <c r="A129" t="s">
        <v>615</v>
      </c>
      <c r="B129" t="s">
        <v>625</v>
      </c>
      <c r="C129" t="s">
        <v>627</v>
      </c>
      <c r="D129" s="446">
        <v>6.5</v>
      </c>
      <c r="G129" s="1">
        <v>138.5</v>
      </c>
      <c r="H129" s="1" t="s">
        <v>625</v>
      </c>
    </row>
    <row r="130" spans="1:8">
      <c r="A130" t="s">
        <v>615</v>
      </c>
      <c r="B130" t="s">
        <v>625</v>
      </c>
      <c r="C130" t="s">
        <v>627</v>
      </c>
      <c r="D130" s="446">
        <v>6.5</v>
      </c>
      <c r="G130" s="1">
        <v>138.5</v>
      </c>
      <c r="H130" s="1" t="s">
        <v>625</v>
      </c>
    </row>
    <row r="131" spans="1:8">
      <c r="A131" t="s">
        <v>615</v>
      </c>
      <c r="B131" t="s">
        <v>628</v>
      </c>
      <c r="C131" t="s">
        <v>629</v>
      </c>
      <c r="D131" s="446">
        <v>5.5</v>
      </c>
      <c r="G131" s="1">
        <v>119.5</v>
      </c>
      <c r="H131" s="1" t="s">
        <v>628</v>
      </c>
    </row>
    <row r="132" spans="1:8">
      <c r="A132" t="s">
        <v>615</v>
      </c>
      <c r="B132" t="s">
        <v>630</v>
      </c>
      <c r="C132" t="s">
        <v>505</v>
      </c>
      <c r="D132" s="446">
        <v>6.5</v>
      </c>
      <c r="G132" s="1">
        <v>138.5</v>
      </c>
      <c r="H132" s="1" t="s">
        <v>630</v>
      </c>
    </row>
    <row r="133" spans="1:8">
      <c r="A133" t="s">
        <v>615</v>
      </c>
      <c r="B133" t="s">
        <v>630</v>
      </c>
      <c r="C133" t="s">
        <v>505</v>
      </c>
      <c r="D133" s="446">
        <v>6.5</v>
      </c>
      <c r="G133" s="1">
        <v>138.5</v>
      </c>
      <c r="H133" s="1" t="s">
        <v>630</v>
      </c>
    </row>
    <row r="134" spans="1:8">
      <c r="A134" t="s">
        <v>615</v>
      </c>
      <c r="B134" t="s">
        <v>631</v>
      </c>
      <c r="C134" t="s">
        <v>505</v>
      </c>
      <c r="D134" s="446">
        <v>6.5</v>
      </c>
      <c r="G134" s="1">
        <v>138.5</v>
      </c>
      <c r="H134" s="1" t="s">
        <v>631</v>
      </c>
    </row>
    <row r="135" spans="1:8">
      <c r="A135" t="s">
        <v>615</v>
      </c>
      <c r="B135" t="s">
        <v>632</v>
      </c>
      <c r="C135" t="s">
        <v>505</v>
      </c>
      <c r="D135" s="446">
        <v>6.5</v>
      </c>
      <c r="G135" s="1">
        <v>138.5</v>
      </c>
      <c r="H135" s="1" t="s">
        <v>632</v>
      </c>
    </row>
    <row r="136" spans="1:8">
      <c r="A136" t="s">
        <v>615</v>
      </c>
      <c r="B136" t="s">
        <v>633</v>
      </c>
      <c r="C136" t="s">
        <v>520</v>
      </c>
      <c r="D136" s="446">
        <v>6.5</v>
      </c>
      <c r="G136" s="1">
        <v>138.5</v>
      </c>
      <c r="H136" s="1" t="s">
        <v>633</v>
      </c>
    </row>
    <row r="137" spans="1:8">
      <c r="A137" t="s">
        <v>615</v>
      </c>
      <c r="B137" t="s">
        <v>634</v>
      </c>
      <c r="C137" t="s">
        <v>510</v>
      </c>
      <c r="D137" s="446">
        <v>6.5</v>
      </c>
      <c r="G137" s="1">
        <v>138.5</v>
      </c>
      <c r="H137" s="1" t="s">
        <v>634</v>
      </c>
    </row>
    <row r="138" spans="1:8">
      <c r="A138" t="s">
        <v>615</v>
      </c>
      <c r="B138" t="s">
        <v>635</v>
      </c>
      <c r="C138" t="s">
        <v>503</v>
      </c>
      <c r="D138" s="446">
        <v>6.5</v>
      </c>
      <c r="G138" s="1">
        <v>138.5</v>
      </c>
      <c r="H138" s="1" t="s">
        <v>635</v>
      </c>
    </row>
    <row r="139" spans="1:8">
      <c r="A139" t="s">
        <v>615</v>
      </c>
      <c r="B139" t="s">
        <v>636</v>
      </c>
      <c r="C139" t="s">
        <v>508</v>
      </c>
      <c r="D139" s="446">
        <v>6.5</v>
      </c>
      <c r="G139" s="1">
        <v>138.5</v>
      </c>
      <c r="H139" s="1" t="s">
        <v>636</v>
      </c>
    </row>
    <row r="140" spans="1:8">
      <c r="A140" t="s">
        <v>615</v>
      </c>
      <c r="B140" t="s">
        <v>637</v>
      </c>
      <c r="C140" t="s">
        <v>547</v>
      </c>
      <c r="D140" s="446">
        <v>6.5</v>
      </c>
      <c r="G140" s="1">
        <v>138.5</v>
      </c>
      <c r="H140" s="1" t="s">
        <v>637</v>
      </c>
    </row>
    <row r="141" spans="1:8">
      <c r="A141" t="s">
        <v>615</v>
      </c>
      <c r="B141" t="s">
        <v>638</v>
      </c>
      <c r="C141" t="s">
        <v>554</v>
      </c>
      <c r="D141" s="446">
        <v>6.5</v>
      </c>
      <c r="G141" s="1">
        <v>138.5</v>
      </c>
      <c r="H141" s="1" t="s">
        <v>638</v>
      </c>
    </row>
    <row r="142" spans="1:8">
      <c r="A142" t="s">
        <v>615</v>
      </c>
      <c r="B142" t="s">
        <v>639</v>
      </c>
      <c r="C142" t="s">
        <v>547</v>
      </c>
      <c r="D142" s="446">
        <v>6.5</v>
      </c>
      <c r="G142" s="1">
        <v>138.5</v>
      </c>
      <c r="H142" s="1" t="s">
        <v>639</v>
      </c>
    </row>
    <row r="143" spans="1:8" s="443" customFormat="1">
      <c r="A143" s="443" t="s">
        <v>640</v>
      </c>
      <c r="B143" s="443" t="s">
        <v>641</v>
      </c>
      <c r="C143" s="443" t="s">
        <v>642</v>
      </c>
      <c r="D143" s="447">
        <v>6.5</v>
      </c>
      <c r="G143" s="449">
        <v>138.5</v>
      </c>
      <c r="H143" s="449" t="s">
        <v>641</v>
      </c>
    </row>
    <row r="144" spans="1:8">
      <c r="A144" t="s">
        <v>640</v>
      </c>
      <c r="B144" t="s">
        <v>641</v>
      </c>
      <c r="C144" t="s">
        <v>643</v>
      </c>
      <c r="D144" s="446">
        <v>6.5</v>
      </c>
      <c r="G144" s="1">
        <v>138.5</v>
      </c>
      <c r="H144" s="1" t="s">
        <v>641</v>
      </c>
    </row>
    <row r="145" spans="1:8">
      <c r="A145" t="s">
        <v>640</v>
      </c>
      <c r="B145" t="s">
        <v>644</v>
      </c>
      <c r="C145" t="s">
        <v>645</v>
      </c>
      <c r="D145" s="446">
        <v>6.5</v>
      </c>
      <c r="G145" s="1">
        <v>138.5</v>
      </c>
      <c r="H145" s="1" t="s">
        <v>644</v>
      </c>
    </row>
    <row r="146" spans="1:8">
      <c r="A146" t="s">
        <v>640</v>
      </c>
      <c r="B146" t="s">
        <v>646</v>
      </c>
      <c r="C146" t="s">
        <v>573</v>
      </c>
      <c r="D146" s="446">
        <v>7</v>
      </c>
      <c r="G146" s="1">
        <v>148</v>
      </c>
      <c r="H146" s="1" t="s">
        <v>646</v>
      </c>
    </row>
    <row r="147" spans="1:8">
      <c r="A147" t="s">
        <v>640</v>
      </c>
      <c r="B147" t="s">
        <v>646</v>
      </c>
      <c r="C147" t="s">
        <v>573</v>
      </c>
      <c r="D147" s="446">
        <v>7</v>
      </c>
      <c r="G147" s="1">
        <v>148</v>
      </c>
      <c r="H147" s="1" t="s">
        <v>646</v>
      </c>
    </row>
    <row r="148" spans="1:8">
      <c r="A148" t="s">
        <v>647</v>
      </c>
      <c r="B148" t="s">
        <v>648</v>
      </c>
      <c r="C148" t="s">
        <v>649</v>
      </c>
      <c r="D148" s="446">
        <v>5.5</v>
      </c>
      <c r="G148" s="1">
        <v>119.5</v>
      </c>
      <c r="H148" s="1" t="s">
        <v>648</v>
      </c>
    </row>
    <row r="149" spans="1:8">
      <c r="A149" t="s">
        <v>647</v>
      </c>
      <c r="B149" t="s">
        <v>650</v>
      </c>
      <c r="C149" t="s">
        <v>618</v>
      </c>
      <c r="D149" s="446">
        <v>5.5</v>
      </c>
      <c r="G149" s="1">
        <v>119.5</v>
      </c>
      <c r="H149" s="1" t="s">
        <v>650</v>
      </c>
    </row>
    <row r="150" spans="1:8">
      <c r="A150" t="s">
        <v>647</v>
      </c>
      <c r="B150" t="s">
        <v>650</v>
      </c>
      <c r="C150" t="s">
        <v>618</v>
      </c>
      <c r="D150" s="446">
        <v>5.5</v>
      </c>
      <c r="G150" s="1">
        <v>119.5</v>
      </c>
      <c r="H150" s="1" t="s">
        <v>650</v>
      </c>
    </row>
    <row r="151" spans="1:8">
      <c r="A151" t="s">
        <v>647</v>
      </c>
      <c r="B151" t="s">
        <v>651</v>
      </c>
      <c r="C151" t="s">
        <v>505</v>
      </c>
      <c r="D151" s="446">
        <v>6.5</v>
      </c>
      <c r="G151" s="1">
        <v>138.5</v>
      </c>
      <c r="H151" s="1" t="s">
        <v>651</v>
      </c>
    </row>
    <row r="152" spans="1:8">
      <c r="A152" t="s">
        <v>647</v>
      </c>
      <c r="B152" t="s">
        <v>651</v>
      </c>
      <c r="C152" t="s">
        <v>554</v>
      </c>
      <c r="D152" s="446">
        <v>6.5</v>
      </c>
      <c r="G152" s="1">
        <v>138.5</v>
      </c>
      <c r="H152" s="1" t="s">
        <v>651</v>
      </c>
    </row>
    <row r="153" spans="1:8">
      <c r="A153" t="s">
        <v>647</v>
      </c>
      <c r="B153" t="s">
        <v>652</v>
      </c>
      <c r="C153" t="s">
        <v>653</v>
      </c>
      <c r="D153" s="446">
        <v>6.5</v>
      </c>
      <c r="G153" s="1">
        <v>138.5</v>
      </c>
      <c r="H153" s="1" t="s">
        <v>652</v>
      </c>
    </row>
    <row r="154" spans="1:8">
      <c r="A154" t="s">
        <v>647</v>
      </c>
      <c r="B154" t="s">
        <v>652</v>
      </c>
      <c r="C154" t="s">
        <v>654</v>
      </c>
      <c r="D154" s="446">
        <v>6.5</v>
      </c>
      <c r="G154" s="1">
        <v>138.5</v>
      </c>
      <c r="H154" s="1" t="s">
        <v>652</v>
      </c>
    </row>
    <row r="155" spans="1:8">
      <c r="A155" t="s">
        <v>647</v>
      </c>
      <c r="B155" t="s">
        <v>655</v>
      </c>
      <c r="C155" t="s">
        <v>520</v>
      </c>
      <c r="D155" s="446">
        <v>6.5</v>
      </c>
      <c r="G155" s="1">
        <v>138.5</v>
      </c>
      <c r="H155" s="1" t="s">
        <v>655</v>
      </c>
    </row>
    <row r="156" spans="1:8">
      <c r="A156" t="s">
        <v>647</v>
      </c>
      <c r="B156" t="s">
        <v>655</v>
      </c>
      <c r="C156" t="s">
        <v>503</v>
      </c>
      <c r="D156" s="446">
        <v>6.5</v>
      </c>
      <c r="G156" s="1">
        <v>138.5</v>
      </c>
      <c r="H156" s="1" t="s">
        <v>655</v>
      </c>
    </row>
    <row r="157" spans="1:8">
      <c r="A157" t="s">
        <v>647</v>
      </c>
      <c r="B157" t="s">
        <v>656</v>
      </c>
      <c r="C157" t="s">
        <v>554</v>
      </c>
      <c r="D157" s="446">
        <v>6.5</v>
      </c>
      <c r="G157" s="1">
        <v>138.5</v>
      </c>
      <c r="H157" s="1" t="s">
        <v>656</v>
      </c>
    </row>
    <row r="158" spans="1:8">
      <c r="A158" t="s">
        <v>647</v>
      </c>
      <c r="B158" t="s">
        <v>657</v>
      </c>
      <c r="C158" t="s">
        <v>501</v>
      </c>
      <c r="D158" s="446">
        <v>6.5</v>
      </c>
      <c r="G158" s="1">
        <v>138.5</v>
      </c>
      <c r="H158" s="1" t="s">
        <v>657</v>
      </c>
    </row>
    <row r="159" spans="1:8">
      <c r="A159" t="s">
        <v>647</v>
      </c>
      <c r="B159" t="s">
        <v>658</v>
      </c>
      <c r="C159" t="s">
        <v>543</v>
      </c>
      <c r="D159" s="446">
        <v>6.5</v>
      </c>
      <c r="G159" s="1">
        <v>138.5</v>
      </c>
      <c r="H159" s="1" t="s">
        <v>658</v>
      </c>
    </row>
    <row r="160" spans="1:8">
      <c r="A160" t="s">
        <v>647</v>
      </c>
      <c r="B160" t="s">
        <v>659</v>
      </c>
      <c r="C160" t="s">
        <v>573</v>
      </c>
      <c r="D160" s="446">
        <v>7</v>
      </c>
      <c r="G160" s="1">
        <v>148</v>
      </c>
      <c r="H160" s="1" t="s">
        <v>659</v>
      </c>
    </row>
    <row r="161" spans="1:8">
      <c r="A161" t="s">
        <v>647</v>
      </c>
      <c r="B161" t="s">
        <v>659</v>
      </c>
      <c r="C161" t="s">
        <v>573</v>
      </c>
      <c r="D161" s="446">
        <v>7</v>
      </c>
      <c r="G161" s="1">
        <v>148</v>
      </c>
      <c r="H161" s="1" t="s">
        <v>659</v>
      </c>
    </row>
    <row r="162" spans="1:8">
      <c r="A162" t="s">
        <v>647</v>
      </c>
      <c r="B162" t="s">
        <v>660</v>
      </c>
      <c r="C162" t="s">
        <v>565</v>
      </c>
      <c r="D162" s="446">
        <v>7</v>
      </c>
      <c r="G162" s="1">
        <v>148</v>
      </c>
      <c r="H162" s="1" t="s">
        <v>660</v>
      </c>
    </row>
    <row r="163" spans="1:8">
      <c r="A163" t="s">
        <v>647</v>
      </c>
      <c r="B163" t="s">
        <v>660</v>
      </c>
      <c r="C163" t="s">
        <v>563</v>
      </c>
      <c r="D163" s="446">
        <v>7</v>
      </c>
      <c r="G163" s="1">
        <v>148</v>
      </c>
      <c r="H163" s="1" t="s">
        <v>660</v>
      </c>
    </row>
    <row r="164" spans="1:8">
      <c r="A164" t="s">
        <v>647</v>
      </c>
      <c r="B164" t="s">
        <v>661</v>
      </c>
      <c r="C164" t="s">
        <v>563</v>
      </c>
      <c r="D164" s="446">
        <v>7</v>
      </c>
      <c r="G164" s="1">
        <v>148</v>
      </c>
      <c r="H164" s="1" t="s">
        <v>661</v>
      </c>
    </row>
    <row r="165" spans="1:8">
      <c r="A165" t="s">
        <v>662</v>
      </c>
      <c r="B165" t="s">
        <v>663</v>
      </c>
      <c r="C165" t="s">
        <v>617</v>
      </c>
      <c r="D165" s="446">
        <v>5.5</v>
      </c>
      <c r="G165" s="1">
        <v>119.5</v>
      </c>
      <c r="H165" s="1" t="s">
        <v>663</v>
      </c>
    </row>
    <row r="166" spans="1:8">
      <c r="A166" t="s">
        <v>662</v>
      </c>
      <c r="B166" t="s">
        <v>663</v>
      </c>
      <c r="C166" t="s">
        <v>484</v>
      </c>
      <c r="D166" s="446">
        <v>5.5</v>
      </c>
      <c r="G166" s="1">
        <v>119.5</v>
      </c>
      <c r="H166" s="1" t="s">
        <v>663</v>
      </c>
    </row>
    <row r="167" spans="1:8">
      <c r="A167" t="s">
        <v>662</v>
      </c>
      <c r="B167" t="s">
        <v>664</v>
      </c>
      <c r="C167" t="s">
        <v>484</v>
      </c>
      <c r="D167" s="446">
        <v>5.5</v>
      </c>
      <c r="G167" s="1">
        <v>119.5</v>
      </c>
      <c r="H167" s="1" t="s">
        <v>664</v>
      </c>
    </row>
    <row r="168" spans="1:8">
      <c r="A168" t="s">
        <v>662</v>
      </c>
      <c r="B168" t="s">
        <v>665</v>
      </c>
      <c r="C168" t="s">
        <v>549</v>
      </c>
      <c r="D168" s="446">
        <v>5</v>
      </c>
      <c r="G168" s="1">
        <v>110</v>
      </c>
      <c r="H168" s="1" t="s">
        <v>665</v>
      </c>
    </row>
    <row r="169" spans="1:8">
      <c r="A169" t="s">
        <v>662</v>
      </c>
      <c r="B169" t="s">
        <v>666</v>
      </c>
      <c r="C169" t="s">
        <v>554</v>
      </c>
      <c r="D169" s="446">
        <v>6.5</v>
      </c>
      <c r="G169" s="1">
        <v>138.5</v>
      </c>
      <c r="H169" s="1" t="s">
        <v>666</v>
      </c>
    </row>
    <row r="170" spans="1:8">
      <c r="A170" t="s">
        <v>662</v>
      </c>
      <c r="B170" t="s">
        <v>666</v>
      </c>
      <c r="C170" t="s">
        <v>505</v>
      </c>
      <c r="D170" s="446">
        <v>6.5</v>
      </c>
      <c r="G170" s="1">
        <v>138.5</v>
      </c>
      <c r="H170" s="1" t="s">
        <v>666</v>
      </c>
    </row>
    <row r="171" spans="1:8">
      <c r="A171" t="s">
        <v>662</v>
      </c>
      <c r="B171" t="s">
        <v>667</v>
      </c>
      <c r="C171" t="s">
        <v>501</v>
      </c>
      <c r="D171" s="446">
        <v>6.5</v>
      </c>
      <c r="G171" s="1">
        <v>138.5</v>
      </c>
      <c r="H171" s="1" t="s">
        <v>667</v>
      </c>
    </row>
    <row r="172" spans="1:8">
      <c r="A172" t="s">
        <v>662</v>
      </c>
      <c r="B172" t="s">
        <v>667</v>
      </c>
      <c r="C172" t="s">
        <v>503</v>
      </c>
      <c r="D172" s="446">
        <v>6.5</v>
      </c>
      <c r="G172" s="1">
        <v>138.5</v>
      </c>
      <c r="H172" s="1" t="s">
        <v>667</v>
      </c>
    </row>
    <row r="173" spans="1:8">
      <c r="A173" t="s">
        <v>662</v>
      </c>
      <c r="B173" t="s">
        <v>668</v>
      </c>
      <c r="C173" t="s">
        <v>643</v>
      </c>
      <c r="D173" s="446">
        <v>6.5</v>
      </c>
      <c r="G173" s="1">
        <v>138.5</v>
      </c>
      <c r="H173" s="1" t="s">
        <v>668</v>
      </c>
    </row>
    <row r="174" spans="1:8">
      <c r="A174" t="s">
        <v>662</v>
      </c>
      <c r="B174" t="s">
        <v>669</v>
      </c>
      <c r="C174" t="s">
        <v>505</v>
      </c>
      <c r="D174" s="446">
        <v>6.5</v>
      </c>
      <c r="G174" s="1">
        <v>138.5</v>
      </c>
      <c r="H174" s="1" t="s">
        <v>669</v>
      </c>
    </row>
    <row r="175" spans="1:8">
      <c r="A175" t="s">
        <v>662</v>
      </c>
      <c r="B175" t="s">
        <v>670</v>
      </c>
      <c r="C175" t="s">
        <v>554</v>
      </c>
      <c r="D175" s="446">
        <v>6.5</v>
      </c>
      <c r="G175" s="1">
        <v>138.5</v>
      </c>
      <c r="H175" s="1" t="s">
        <v>670</v>
      </c>
    </row>
    <row r="176" spans="1:8">
      <c r="A176" t="s">
        <v>662</v>
      </c>
      <c r="B176" t="s">
        <v>556</v>
      </c>
      <c r="C176" t="s">
        <v>543</v>
      </c>
      <c r="D176" s="446">
        <v>6.5</v>
      </c>
      <c r="G176" s="1">
        <v>138.5</v>
      </c>
      <c r="H176" s="1" t="s">
        <v>556</v>
      </c>
    </row>
    <row r="177" spans="1:8">
      <c r="A177" t="s">
        <v>662</v>
      </c>
      <c r="B177" t="s">
        <v>671</v>
      </c>
      <c r="C177" t="s">
        <v>573</v>
      </c>
      <c r="D177" s="446">
        <v>7</v>
      </c>
      <c r="G177" s="1">
        <v>148</v>
      </c>
      <c r="H177" s="1" t="s">
        <v>671</v>
      </c>
    </row>
    <row r="178" spans="1:8">
      <c r="A178" t="s">
        <v>662</v>
      </c>
      <c r="B178" t="s">
        <v>672</v>
      </c>
      <c r="C178" t="s">
        <v>565</v>
      </c>
      <c r="D178" s="446">
        <v>7</v>
      </c>
      <c r="G178" s="1">
        <v>148</v>
      </c>
      <c r="H178" s="1" t="s">
        <v>672</v>
      </c>
    </row>
    <row r="179" spans="1:8">
      <c r="A179" t="s">
        <v>662</v>
      </c>
      <c r="B179" t="s">
        <v>672</v>
      </c>
      <c r="C179" t="s">
        <v>673</v>
      </c>
      <c r="D179" s="446">
        <v>7</v>
      </c>
      <c r="G179" s="1">
        <v>148</v>
      </c>
      <c r="H179" s="1" t="s">
        <v>672</v>
      </c>
    </row>
    <row r="180" spans="1:8">
      <c r="A180" t="s">
        <v>662</v>
      </c>
      <c r="B180" t="s">
        <v>674</v>
      </c>
      <c r="C180" t="s">
        <v>563</v>
      </c>
      <c r="D180" s="446">
        <v>7</v>
      </c>
      <c r="G180" s="1">
        <v>148</v>
      </c>
      <c r="H180" s="1" t="s">
        <v>674</v>
      </c>
    </row>
    <row r="181" spans="1:8">
      <c r="A181" t="s">
        <v>662</v>
      </c>
      <c r="B181" t="s">
        <v>675</v>
      </c>
      <c r="C181" t="s">
        <v>563</v>
      </c>
      <c r="D181" s="446">
        <v>7</v>
      </c>
      <c r="G181" s="1">
        <v>148</v>
      </c>
      <c r="H181" s="1" t="s">
        <v>675</v>
      </c>
    </row>
    <row r="182" spans="1:8">
      <c r="A182" t="s">
        <v>676</v>
      </c>
      <c r="B182" t="s">
        <v>677</v>
      </c>
      <c r="C182" t="s">
        <v>678</v>
      </c>
      <c r="D182" s="446">
        <v>5.5</v>
      </c>
      <c r="G182" s="1">
        <v>119.5</v>
      </c>
      <c r="H182" s="1" t="s">
        <v>677</v>
      </c>
    </row>
    <row r="183" spans="1:8">
      <c r="A183" t="s">
        <v>676</v>
      </c>
      <c r="B183" t="s">
        <v>679</v>
      </c>
      <c r="C183" t="s">
        <v>620</v>
      </c>
      <c r="D183" s="446">
        <v>5.5</v>
      </c>
      <c r="G183" s="1">
        <v>119.5</v>
      </c>
      <c r="H183" s="1" t="s">
        <v>679</v>
      </c>
    </row>
    <row r="184" spans="1:8">
      <c r="A184" t="s">
        <v>676</v>
      </c>
      <c r="B184" t="s">
        <v>680</v>
      </c>
      <c r="C184" t="s">
        <v>549</v>
      </c>
      <c r="D184" s="446">
        <v>5</v>
      </c>
      <c r="G184" s="1">
        <v>110</v>
      </c>
      <c r="H184" s="1" t="s">
        <v>680</v>
      </c>
    </row>
    <row r="185" spans="1:8">
      <c r="A185" t="s">
        <v>676</v>
      </c>
      <c r="B185" t="s">
        <v>681</v>
      </c>
      <c r="C185" t="s">
        <v>520</v>
      </c>
      <c r="D185" s="446">
        <v>6.5</v>
      </c>
      <c r="G185" s="1">
        <v>138.5</v>
      </c>
      <c r="H185" s="1" t="s">
        <v>681</v>
      </c>
    </row>
    <row r="186" spans="1:8">
      <c r="A186" t="s">
        <v>676</v>
      </c>
      <c r="B186" t="s">
        <v>682</v>
      </c>
      <c r="C186" t="s">
        <v>501</v>
      </c>
      <c r="D186" s="446">
        <v>6.5</v>
      </c>
      <c r="G186" s="1">
        <v>138.5</v>
      </c>
      <c r="H186" s="1" t="s">
        <v>682</v>
      </c>
    </row>
    <row r="187" spans="1:8">
      <c r="A187" t="s">
        <v>676</v>
      </c>
      <c r="B187" t="s">
        <v>683</v>
      </c>
      <c r="C187" t="s">
        <v>505</v>
      </c>
      <c r="D187" s="446">
        <v>6.5</v>
      </c>
      <c r="G187" s="1">
        <v>138.5</v>
      </c>
      <c r="H187" s="1" t="s">
        <v>683</v>
      </c>
    </row>
    <row r="188" spans="1:8">
      <c r="A188" t="s">
        <v>676</v>
      </c>
      <c r="B188" t="s">
        <v>684</v>
      </c>
      <c r="C188" t="s">
        <v>653</v>
      </c>
      <c r="D188" s="446">
        <v>6.5</v>
      </c>
      <c r="G188" s="1">
        <v>138.5</v>
      </c>
      <c r="H188" s="1" t="s">
        <v>684</v>
      </c>
    </row>
    <row r="189" spans="1:8">
      <c r="A189" t="s">
        <v>676</v>
      </c>
      <c r="B189" t="s">
        <v>685</v>
      </c>
      <c r="C189" t="s">
        <v>554</v>
      </c>
      <c r="D189" s="446">
        <v>6.5</v>
      </c>
      <c r="G189" s="1">
        <v>138.5</v>
      </c>
      <c r="H189" s="1" t="s">
        <v>685</v>
      </c>
    </row>
    <row r="190" spans="1:8">
      <c r="A190" t="s">
        <v>676</v>
      </c>
      <c r="B190" t="s">
        <v>686</v>
      </c>
      <c r="C190" t="s">
        <v>505</v>
      </c>
      <c r="D190" s="446">
        <v>6.5</v>
      </c>
      <c r="G190" s="1">
        <v>138.5</v>
      </c>
      <c r="H190" s="1" t="s">
        <v>686</v>
      </c>
    </row>
    <row r="191" spans="1:8">
      <c r="A191" t="s">
        <v>676</v>
      </c>
      <c r="B191" t="s">
        <v>687</v>
      </c>
      <c r="C191" t="s">
        <v>505</v>
      </c>
      <c r="D191" s="446">
        <v>6.5</v>
      </c>
      <c r="G191" s="1">
        <v>138.5</v>
      </c>
      <c r="H191" s="1" t="s">
        <v>687</v>
      </c>
    </row>
    <row r="192" spans="1:8">
      <c r="A192" t="s">
        <v>676</v>
      </c>
      <c r="B192" t="s">
        <v>687</v>
      </c>
      <c r="C192" t="s">
        <v>505</v>
      </c>
      <c r="D192" s="446">
        <v>6.5</v>
      </c>
      <c r="G192" s="1">
        <v>138.5</v>
      </c>
      <c r="H192" s="1" t="s">
        <v>687</v>
      </c>
    </row>
    <row r="193" spans="1:8">
      <c r="A193" t="s">
        <v>676</v>
      </c>
      <c r="B193" t="s">
        <v>688</v>
      </c>
      <c r="C193" t="s">
        <v>573</v>
      </c>
      <c r="D193" s="446">
        <v>7</v>
      </c>
      <c r="G193" s="1">
        <v>148</v>
      </c>
      <c r="H193" s="1" t="s">
        <v>688</v>
      </c>
    </row>
    <row r="194" spans="1:8">
      <c r="A194" t="s">
        <v>676</v>
      </c>
      <c r="B194" t="s">
        <v>689</v>
      </c>
      <c r="C194" t="s">
        <v>565</v>
      </c>
      <c r="D194" s="446">
        <v>7</v>
      </c>
      <c r="G194" s="1">
        <v>148</v>
      </c>
      <c r="H194" s="1" t="s">
        <v>689</v>
      </c>
    </row>
    <row r="195" spans="1:8">
      <c r="A195" t="s">
        <v>676</v>
      </c>
      <c r="B195" t="s">
        <v>690</v>
      </c>
      <c r="C195" t="s">
        <v>563</v>
      </c>
      <c r="D195" s="446">
        <v>7</v>
      </c>
      <c r="G195" s="1">
        <v>148</v>
      </c>
      <c r="H195" s="1" t="s">
        <v>690</v>
      </c>
    </row>
    <row r="196" spans="1:8">
      <c r="A196" t="s">
        <v>676</v>
      </c>
      <c r="B196" t="s">
        <v>691</v>
      </c>
      <c r="C196" t="s">
        <v>563</v>
      </c>
      <c r="D196" s="446">
        <v>7</v>
      </c>
      <c r="G196" s="1">
        <v>148</v>
      </c>
      <c r="H196" s="1" t="s">
        <v>691</v>
      </c>
    </row>
    <row r="197" spans="1:8">
      <c r="A197" t="s">
        <v>676</v>
      </c>
      <c r="B197" t="s">
        <v>691</v>
      </c>
      <c r="C197" t="s">
        <v>565</v>
      </c>
      <c r="D197" s="446">
        <v>7</v>
      </c>
      <c r="G197" s="1">
        <v>148</v>
      </c>
      <c r="H197" s="1" t="s">
        <v>691</v>
      </c>
    </row>
    <row r="198" spans="1:8">
      <c r="A198" t="s">
        <v>692</v>
      </c>
      <c r="B198" t="s">
        <v>693</v>
      </c>
      <c r="C198" t="s">
        <v>694</v>
      </c>
      <c r="D198" s="446">
        <v>5.5</v>
      </c>
      <c r="G198" s="1">
        <v>119.5</v>
      </c>
      <c r="H198" s="1" t="s">
        <v>693</v>
      </c>
    </row>
    <row r="199" spans="1:8">
      <c r="A199" t="s">
        <v>692</v>
      </c>
      <c r="B199" t="s">
        <v>695</v>
      </c>
      <c r="C199" t="s">
        <v>554</v>
      </c>
      <c r="D199" s="446">
        <v>6.5</v>
      </c>
      <c r="G199" s="1">
        <v>138.5</v>
      </c>
      <c r="H199" s="1" t="s">
        <v>695</v>
      </c>
    </row>
    <row r="200" spans="1:8">
      <c r="A200" t="s">
        <v>692</v>
      </c>
      <c r="B200" t="s">
        <v>696</v>
      </c>
      <c r="C200" t="s">
        <v>543</v>
      </c>
      <c r="D200" s="446">
        <v>6.5</v>
      </c>
      <c r="G200" s="1">
        <v>138.5</v>
      </c>
      <c r="H200" s="1" t="s">
        <v>696</v>
      </c>
    </row>
    <row r="201" spans="1:8">
      <c r="A201" t="s">
        <v>692</v>
      </c>
      <c r="B201" t="s">
        <v>696</v>
      </c>
      <c r="C201" t="s">
        <v>554</v>
      </c>
      <c r="D201" s="446">
        <v>6.5</v>
      </c>
      <c r="G201" s="1">
        <v>138.5</v>
      </c>
      <c r="H201" s="1" t="s">
        <v>696</v>
      </c>
    </row>
    <row r="202" spans="1:8">
      <c r="A202" t="s">
        <v>692</v>
      </c>
      <c r="B202" t="s">
        <v>697</v>
      </c>
      <c r="C202" t="s">
        <v>518</v>
      </c>
      <c r="D202" s="446">
        <v>6.5</v>
      </c>
      <c r="G202" s="1">
        <v>138.5</v>
      </c>
      <c r="H202" s="1" t="s">
        <v>697</v>
      </c>
    </row>
    <row r="203" spans="1:8">
      <c r="A203" t="s">
        <v>692</v>
      </c>
      <c r="B203" t="s">
        <v>698</v>
      </c>
      <c r="C203" t="s">
        <v>643</v>
      </c>
      <c r="D203" s="446">
        <v>6.5</v>
      </c>
      <c r="G203" s="1">
        <v>138.5</v>
      </c>
      <c r="H203" s="1" t="s">
        <v>698</v>
      </c>
    </row>
    <row r="204" spans="1:8">
      <c r="A204" t="s">
        <v>692</v>
      </c>
      <c r="B204" t="s">
        <v>699</v>
      </c>
      <c r="C204" t="s">
        <v>573</v>
      </c>
      <c r="D204" s="446">
        <v>7</v>
      </c>
      <c r="G204" s="1">
        <v>148</v>
      </c>
      <c r="H204" s="1" t="s">
        <v>699</v>
      </c>
    </row>
    <row r="205" spans="1:8">
      <c r="A205" t="s">
        <v>692</v>
      </c>
      <c r="B205" t="s">
        <v>700</v>
      </c>
      <c r="C205" t="s">
        <v>563</v>
      </c>
      <c r="D205" s="446">
        <v>7</v>
      </c>
      <c r="G205" s="1">
        <v>148</v>
      </c>
      <c r="H205" s="1" t="s">
        <v>700</v>
      </c>
    </row>
    <row r="206" spans="1:8">
      <c r="A206" t="s">
        <v>692</v>
      </c>
      <c r="B206" t="s">
        <v>701</v>
      </c>
      <c r="C206" t="s">
        <v>565</v>
      </c>
      <c r="D206" s="446">
        <v>7</v>
      </c>
      <c r="G206" s="1">
        <v>148</v>
      </c>
      <c r="H206" s="1" t="s">
        <v>701</v>
      </c>
    </row>
    <row r="207" spans="1:8">
      <c r="A207" t="s">
        <v>692</v>
      </c>
      <c r="B207" t="s">
        <v>702</v>
      </c>
      <c r="C207" t="s">
        <v>563</v>
      </c>
      <c r="D207" s="446">
        <v>7</v>
      </c>
      <c r="G207" s="1">
        <v>148</v>
      </c>
      <c r="H207" s="1" t="s">
        <v>702</v>
      </c>
    </row>
    <row r="208" spans="1:8" s="452" customFormat="1">
      <c r="A208" s="452" t="s">
        <v>703</v>
      </c>
      <c r="B208" s="452" t="s">
        <v>704</v>
      </c>
      <c r="C208" s="452" t="s">
        <v>705</v>
      </c>
      <c r="D208" s="453">
        <v>6.5</v>
      </c>
      <c r="G208" s="454">
        <v>138.5</v>
      </c>
      <c r="H208" s="454" t="s">
        <v>704</v>
      </c>
    </row>
    <row r="209" spans="1:8" s="455" customFormat="1">
      <c r="A209" s="455" t="s">
        <v>703</v>
      </c>
      <c r="B209" s="455" t="s">
        <v>704</v>
      </c>
      <c r="C209" s="455" t="s">
        <v>705</v>
      </c>
      <c r="D209" s="456">
        <v>6.5</v>
      </c>
      <c r="G209" s="457">
        <v>138.5</v>
      </c>
      <c r="H209" s="457" t="s">
        <v>704</v>
      </c>
    </row>
    <row r="210" spans="1:8" s="455" customFormat="1">
      <c r="A210" s="455" t="s">
        <v>703</v>
      </c>
      <c r="B210" s="455" t="s">
        <v>706</v>
      </c>
      <c r="C210" s="455" t="s">
        <v>707</v>
      </c>
      <c r="D210" s="456">
        <v>6.5</v>
      </c>
      <c r="G210" s="457">
        <v>138.5</v>
      </c>
      <c r="H210" s="457" t="s">
        <v>706</v>
      </c>
    </row>
    <row r="211" spans="1:8" s="455" customFormat="1">
      <c r="A211" s="455" t="s">
        <v>703</v>
      </c>
      <c r="B211" s="455" t="s">
        <v>706</v>
      </c>
      <c r="C211" s="455" t="s">
        <v>707</v>
      </c>
      <c r="D211" s="456">
        <v>6.5</v>
      </c>
      <c r="G211" s="457">
        <v>138.5</v>
      </c>
      <c r="H211" s="457" t="s">
        <v>706</v>
      </c>
    </row>
    <row r="212" spans="1:8" s="455" customFormat="1">
      <c r="A212" s="455" t="s">
        <v>703</v>
      </c>
      <c r="B212" s="455" t="s">
        <v>708</v>
      </c>
      <c r="C212" s="455" t="s">
        <v>709</v>
      </c>
      <c r="D212" s="456">
        <v>6.5</v>
      </c>
      <c r="G212" s="457">
        <v>138.5</v>
      </c>
      <c r="H212" s="457" t="s">
        <v>708</v>
      </c>
    </row>
    <row r="213" spans="1:8" s="455" customFormat="1">
      <c r="A213" s="455" t="s">
        <v>703</v>
      </c>
      <c r="B213" s="455" t="s">
        <v>710</v>
      </c>
      <c r="C213" s="455" t="s">
        <v>709</v>
      </c>
      <c r="D213" s="456">
        <v>6.5</v>
      </c>
      <c r="G213" s="457">
        <v>138.5</v>
      </c>
      <c r="H213" s="457" t="s">
        <v>710</v>
      </c>
    </row>
    <row r="214" spans="1:8" s="455" customFormat="1">
      <c r="A214" s="455" t="s">
        <v>703</v>
      </c>
      <c r="B214" s="455" t="s">
        <v>710</v>
      </c>
      <c r="C214" s="455" t="s">
        <v>709</v>
      </c>
      <c r="D214" s="456">
        <v>6.5</v>
      </c>
      <c r="G214" s="457">
        <v>138.5</v>
      </c>
      <c r="H214" s="457" t="s">
        <v>710</v>
      </c>
    </row>
    <row r="215" spans="1:8" s="455" customFormat="1">
      <c r="A215" s="455" t="s">
        <v>703</v>
      </c>
      <c r="B215" s="455" t="s">
        <v>711</v>
      </c>
      <c r="C215" s="455" t="s">
        <v>712</v>
      </c>
      <c r="D215" s="456">
        <v>6.5</v>
      </c>
      <c r="G215" s="457">
        <v>138.5</v>
      </c>
      <c r="H215" s="457" t="s">
        <v>711</v>
      </c>
    </row>
    <row r="216" spans="1:8" s="455" customFormat="1">
      <c r="A216" s="455" t="s">
        <v>703</v>
      </c>
      <c r="B216" s="455" t="s">
        <v>713</v>
      </c>
      <c r="C216" s="455" t="s">
        <v>508</v>
      </c>
      <c r="D216" s="456">
        <v>6</v>
      </c>
      <c r="G216" s="457">
        <v>129</v>
      </c>
      <c r="H216" s="457" t="s">
        <v>713</v>
      </c>
    </row>
    <row r="217" spans="1:8" s="455" customFormat="1">
      <c r="A217" s="455" t="s">
        <v>703</v>
      </c>
      <c r="B217" s="455" t="s">
        <v>714</v>
      </c>
      <c r="C217" s="455" t="s">
        <v>505</v>
      </c>
      <c r="D217" s="456">
        <v>6</v>
      </c>
      <c r="G217" s="457">
        <v>129</v>
      </c>
      <c r="H217" s="457" t="s">
        <v>714</v>
      </c>
    </row>
    <row r="218" spans="1:8" s="455" customFormat="1">
      <c r="A218" s="455" t="s">
        <v>703</v>
      </c>
      <c r="B218" s="455" t="s">
        <v>715</v>
      </c>
      <c r="C218" s="455" t="s">
        <v>505</v>
      </c>
      <c r="D218" s="456">
        <v>6</v>
      </c>
      <c r="G218" s="457">
        <v>129</v>
      </c>
      <c r="H218" s="457" t="s">
        <v>715</v>
      </c>
    </row>
    <row r="219" spans="1:8" s="455" customFormat="1">
      <c r="A219" s="455" t="s">
        <v>703</v>
      </c>
      <c r="B219" s="455" t="s">
        <v>716</v>
      </c>
      <c r="C219" s="455" t="s">
        <v>503</v>
      </c>
      <c r="D219" s="456">
        <v>6</v>
      </c>
      <c r="G219" s="457">
        <v>129</v>
      </c>
      <c r="H219" s="457" t="s">
        <v>716</v>
      </c>
    </row>
    <row r="220" spans="1:8" s="455" customFormat="1">
      <c r="A220" s="455" t="s">
        <v>703</v>
      </c>
      <c r="B220" s="455" t="s">
        <v>717</v>
      </c>
      <c r="C220" s="455" t="s">
        <v>718</v>
      </c>
      <c r="D220" s="456">
        <v>6.5</v>
      </c>
      <c r="G220" s="457">
        <v>138.5</v>
      </c>
      <c r="H220" s="457" t="s">
        <v>717</v>
      </c>
    </row>
    <row r="221" spans="1:8" s="455" customFormat="1">
      <c r="A221" s="455" t="s">
        <v>703</v>
      </c>
      <c r="B221" s="455" t="s">
        <v>719</v>
      </c>
      <c r="C221" s="455" t="s">
        <v>501</v>
      </c>
      <c r="D221" s="456">
        <v>6.5</v>
      </c>
      <c r="G221" s="457">
        <v>138.5</v>
      </c>
      <c r="H221" s="457" t="s">
        <v>719</v>
      </c>
    </row>
    <row r="222" spans="1:8" s="455" customFormat="1">
      <c r="A222" s="455" t="s">
        <v>703</v>
      </c>
      <c r="B222" s="455" t="s">
        <v>517</v>
      </c>
      <c r="C222" s="455" t="s">
        <v>518</v>
      </c>
      <c r="D222" s="456">
        <v>6.5</v>
      </c>
      <c r="G222" s="457">
        <v>138.5</v>
      </c>
      <c r="H222" s="457" t="s">
        <v>517</v>
      </c>
    </row>
    <row r="223" spans="1:8" s="455" customFormat="1">
      <c r="A223" s="455" t="s">
        <v>703</v>
      </c>
      <c r="B223" s="455" t="s">
        <v>720</v>
      </c>
      <c r="C223" s="455" t="s">
        <v>501</v>
      </c>
      <c r="D223" s="456">
        <v>6.5</v>
      </c>
      <c r="G223" s="457">
        <v>138.5</v>
      </c>
      <c r="H223" s="457" t="s">
        <v>720</v>
      </c>
    </row>
    <row r="224" spans="1:8" s="455" customFormat="1">
      <c r="A224" s="455" t="s">
        <v>703</v>
      </c>
      <c r="B224" s="455" t="s">
        <v>721</v>
      </c>
      <c r="C224" s="455" t="s">
        <v>518</v>
      </c>
      <c r="D224" s="456">
        <v>6.5</v>
      </c>
      <c r="G224" s="457">
        <v>138.5</v>
      </c>
      <c r="H224" s="457" t="s">
        <v>721</v>
      </c>
    </row>
    <row r="225" spans="1:8" s="455" customFormat="1">
      <c r="A225" s="455" t="s">
        <v>703</v>
      </c>
      <c r="B225" s="455" t="s">
        <v>721</v>
      </c>
      <c r="C225" s="455" t="s">
        <v>518</v>
      </c>
      <c r="D225" s="456">
        <v>6.5</v>
      </c>
      <c r="G225" s="457">
        <v>138.5</v>
      </c>
      <c r="H225" s="457" t="s">
        <v>721</v>
      </c>
    </row>
    <row r="226" spans="1:8" s="455" customFormat="1">
      <c r="A226" s="455" t="s">
        <v>703</v>
      </c>
      <c r="B226" s="455" t="s">
        <v>722</v>
      </c>
      <c r="C226" s="455" t="s">
        <v>501</v>
      </c>
      <c r="D226" s="456">
        <v>6.5</v>
      </c>
      <c r="G226" s="457">
        <v>138.5</v>
      </c>
      <c r="H226" s="457" t="s">
        <v>722</v>
      </c>
    </row>
    <row r="227" spans="1:8" s="455" customFormat="1">
      <c r="A227" s="455" t="s">
        <v>703</v>
      </c>
      <c r="B227" s="455" t="s">
        <v>723</v>
      </c>
      <c r="C227" s="455" t="s">
        <v>724</v>
      </c>
      <c r="D227" s="456">
        <v>6.5</v>
      </c>
      <c r="G227" s="457">
        <v>138.5</v>
      </c>
      <c r="H227" s="457" t="s">
        <v>723</v>
      </c>
    </row>
    <row r="228" spans="1:8" s="455" customFormat="1">
      <c r="A228" s="455" t="s">
        <v>703</v>
      </c>
      <c r="B228" s="455" t="s">
        <v>725</v>
      </c>
      <c r="C228" s="455" t="s">
        <v>501</v>
      </c>
      <c r="D228" s="456">
        <v>6.5</v>
      </c>
      <c r="G228" s="457">
        <v>138.5</v>
      </c>
      <c r="H228" s="457" t="s">
        <v>725</v>
      </c>
    </row>
    <row r="229" spans="1:8" s="455" customFormat="1">
      <c r="A229" s="455" t="s">
        <v>703</v>
      </c>
      <c r="B229" s="455" t="s">
        <v>726</v>
      </c>
      <c r="C229" s="455" t="s">
        <v>501</v>
      </c>
      <c r="D229" s="456">
        <v>6.5</v>
      </c>
      <c r="G229" s="457">
        <v>138.5</v>
      </c>
      <c r="H229" s="457" t="s">
        <v>726</v>
      </c>
    </row>
    <row r="230" spans="1:8" s="455" customFormat="1">
      <c r="A230" s="455" t="s">
        <v>703</v>
      </c>
      <c r="B230" s="455" t="s">
        <v>727</v>
      </c>
      <c r="C230" s="455" t="s">
        <v>718</v>
      </c>
      <c r="D230" s="456">
        <v>6.5</v>
      </c>
      <c r="G230" s="457">
        <v>138.5</v>
      </c>
      <c r="H230" s="457" t="s">
        <v>727</v>
      </c>
    </row>
    <row r="231" spans="1:8" s="455" customFormat="1">
      <c r="A231" s="455" t="s">
        <v>703</v>
      </c>
      <c r="B231" s="455" t="s">
        <v>728</v>
      </c>
      <c r="C231" s="455" t="s">
        <v>501</v>
      </c>
      <c r="D231" s="456">
        <v>6.5</v>
      </c>
      <c r="G231" s="457">
        <v>138.5</v>
      </c>
      <c r="H231" s="457" t="s">
        <v>728</v>
      </c>
    </row>
    <row r="232" spans="1:8" s="455" customFormat="1">
      <c r="A232" s="455" t="s">
        <v>703</v>
      </c>
      <c r="B232" s="455" t="s">
        <v>728</v>
      </c>
      <c r="C232" s="455" t="s">
        <v>501</v>
      </c>
      <c r="D232" s="456">
        <v>6.5</v>
      </c>
      <c r="G232" s="457">
        <v>138.5</v>
      </c>
      <c r="H232" s="457" t="s">
        <v>728</v>
      </c>
    </row>
    <row r="233" spans="1:8" s="455" customFormat="1">
      <c r="A233" s="455" t="s">
        <v>703</v>
      </c>
      <c r="B233" s="455" t="s">
        <v>729</v>
      </c>
      <c r="C233" s="455" t="s">
        <v>501</v>
      </c>
      <c r="D233" s="456">
        <v>6.5</v>
      </c>
      <c r="G233" s="457">
        <v>138.5</v>
      </c>
      <c r="H233" s="457" t="s">
        <v>729</v>
      </c>
    </row>
    <row r="234" spans="1:8" s="455" customFormat="1">
      <c r="A234" s="455" t="s">
        <v>703</v>
      </c>
      <c r="B234" s="455" t="s">
        <v>730</v>
      </c>
      <c r="C234" s="455" t="s">
        <v>573</v>
      </c>
      <c r="D234" s="456">
        <v>7</v>
      </c>
      <c r="G234" s="457">
        <v>148</v>
      </c>
      <c r="H234" s="457" t="s">
        <v>730</v>
      </c>
    </row>
    <row r="235" spans="1:8" s="455" customFormat="1">
      <c r="A235" s="455" t="s">
        <v>703</v>
      </c>
      <c r="B235" s="455" t="s">
        <v>730</v>
      </c>
      <c r="C235" s="455" t="s">
        <v>573</v>
      </c>
      <c r="D235" s="456">
        <v>7</v>
      </c>
      <c r="G235" s="457">
        <v>148</v>
      </c>
      <c r="H235" s="457" t="s">
        <v>730</v>
      </c>
    </row>
    <row r="236" spans="1:8" s="455" customFormat="1">
      <c r="A236" s="455" t="s">
        <v>703</v>
      </c>
      <c r="B236" s="455" t="s">
        <v>731</v>
      </c>
      <c r="C236" s="455" t="s">
        <v>573</v>
      </c>
      <c r="D236" s="456">
        <v>7</v>
      </c>
      <c r="G236" s="457">
        <v>148</v>
      </c>
      <c r="H236" s="457" t="s">
        <v>731</v>
      </c>
    </row>
    <row r="237" spans="1:8" s="455" customFormat="1">
      <c r="A237" s="455" t="s">
        <v>703</v>
      </c>
      <c r="B237" s="455" t="s">
        <v>732</v>
      </c>
      <c r="C237" s="455" t="s">
        <v>733</v>
      </c>
      <c r="D237" s="456">
        <v>7</v>
      </c>
      <c r="G237" s="457">
        <v>148</v>
      </c>
      <c r="H237" s="457" t="s">
        <v>732</v>
      </c>
    </row>
    <row r="238" spans="1:8" s="455" customFormat="1">
      <c r="A238" s="455" t="s">
        <v>703</v>
      </c>
      <c r="B238" s="455" t="s">
        <v>734</v>
      </c>
      <c r="C238" s="455" t="s">
        <v>733</v>
      </c>
      <c r="D238" s="456">
        <v>7</v>
      </c>
      <c r="G238" s="457">
        <v>148</v>
      </c>
      <c r="H238" s="457" t="s">
        <v>734</v>
      </c>
    </row>
    <row r="239" spans="1:8" s="455" customFormat="1">
      <c r="A239" s="455" t="s">
        <v>703</v>
      </c>
      <c r="B239" s="455" t="s">
        <v>735</v>
      </c>
      <c r="C239" s="455" t="s">
        <v>733</v>
      </c>
      <c r="D239" s="456">
        <v>7</v>
      </c>
      <c r="G239" s="457">
        <v>148</v>
      </c>
      <c r="H239" s="457" t="s">
        <v>735</v>
      </c>
    </row>
    <row r="240" spans="1:8" s="455" customFormat="1">
      <c r="A240" s="455" t="s">
        <v>703</v>
      </c>
      <c r="B240" s="455" t="s">
        <v>736</v>
      </c>
      <c r="C240" s="455" t="s">
        <v>733</v>
      </c>
      <c r="D240" s="456">
        <v>7</v>
      </c>
      <c r="G240" s="457">
        <v>148</v>
      </c>
      <c r="H240" s="457" t="s">
        <v>736</v>
      </c>
    </row>
    <row r="241" spans="1:8" s="455" customFormat="1">
      <c r="A241" s="455" t="s">
        <v>703</v>
      </c>
      <c r="B241" s="455" t="s">
        <v>737</v>
      </c>
      <c r="C241" s="455" t="s">
        <v>733</v>
      </c>
      <c r="D241" s="456">
        <v>7</v>
      </c>
      <c r="G241" s="457">
        <v>148</v>
      </c>
      <c r="H241" s="457" t="s">
        <v>737</v>
      </c>
    </row>
    <row r="242" spans="1:8" s="455" customFormat="1">
      <c r="A242" s="455" t="s">
        <v>703</v>
      </c>
      <c r="B242" s="455" t="s">
        <v>738</v>
      </c>
      <c r="C242" s="455" t="s">
        <v>733</v>
      </c>
      <c r="D242" s="456">
        <v>7</v>
      </c>
      <c r="G242" s="457">
        <v>148</v>
      </c>
      <c r="H242" s="457" t="s">
        <v>738</v>
      </c>
    </row>
    <row r="243" spans="1:8" s="455" customFormat="1">
      <c r="A243" s="455" t="s">
        <v>703</v>
      </c>
      <c r="B243" s="455" t="s">
        <v>739</v>
      </c>
      <c r="C243" s="455" t="s">
        <v>733</v>
      </c>
      <c r="D243" s="456">
        <v>7</v>
      </c>
      <c r="G243" s="457">
        <v>148</v>
      </c>
      <c r="H243" s="457" t="s">
        <v>739</v>
      </c>
    </row>
    <row r="244" spans="1:8" s="455" customFormat="1">
      <c r="A244" s="455" t="s">
        <v>703</v>
      </c>
      <c r="B244" s="455" t="s">
        <v>740</v>
      </c>
      <c r="C244" s="455" t="s">
        <v>733</v>
      </c>
      <c r="D244" s="456">
        <v>7</v>
      </c>
      <c r="G244" s="457">
        <v>148</v>
      </c>
      <c r="H244" s="457" t="s">
        <v>740</v>
      </c>
    </row>
    <row r="245" spans="1:8" s="455" customFormat="1">
      <c r="A245" s="455" t="s">
        <v>703</v>
      </c>
      <c r="B245" s="455" t="s">
        <v>741</v>
      </c>
      <c r="C245" s="455" t="s">
        <v>733</v>
      </c>
      <c r="D245" s="456">
        <v>7</v>
      </c>
      <c r="G245" s="457">
        <v>148</v>
      </c>
      <c r="H245" s="457" t="s">
        <v>741</v>
      </c>
    </row>
    <row r="246" spans="1:8" s="455" customFormat="1">
      <c r="A246" s="455" t="s">
        <v>703</v>
      </c>
      <c r="B246" s="455" t="s">
        <v>742</v>
      </c>
      <c r="C246" s="455" t="s">
        <v>733</v>
      </c>
      <c r="D246" s="456">
        <v>7</v>
      </c>
      <c r="G246" s="457">
        <v>148</v>
      </c>
      <c r="H246" s="457" t="s">
        <v>742</v>
      </c>
    </row>
    <row r="247" spans="1:8" s="455" customFormat="1">
      <c r="A247" s="455" t="s">
        <v>703</v>
      </c>
      <c r="B247" s="455" t="s">
        <v>743</v>
      </c>
      <c r="C247" s="455" t="s">
        <v>733</v>
      </c>
      <c r="D247" s="456">
        <v>7</v>
      </c>
      <c r="G247" s="457">
        <v>148</v>
      </c>
      <c r="H247" s="457" t="s">
        <v>743</v>
      </c>
    </row>
    <row r="248" spans="1:8" s="443" customFormat="1">
      <c r="A248" s="443" t="s">
        <v>744</v>
      </c>
      <c r="B248" s="443" t="s">
        <v>745</v>
      </c>
      <c r="C248" s="443" t="s">
        <v>746</v>
      </c>
      <c r="D248" s="447">
        <v>6.5</v>
      </c>
      <c r="G248" s="449">
        <v>138.5</v>
      </c>
      <c r="H248" s="449" t="s">
        <v>745</v>
      </c>
    </row>
    <row r="249" spans="1:8">
      <c r="A249" t="s">
        <v>744</v>
      </c>
      <c r="B249" t="s">
        <v>747</v>
      </c>
      <c r="C249" t="s">
        <v>746</v>
      </c>
      <c r="D249" s="446">
        <v>6.5</v>
      </c>
      <c r="G249" s="1">
        <v>138.5</v>
      </c>
      <c r="H249" s="1" t="s">
        <v>747</v>
      </c>
    </row>
    <row r="250" spans="1:8">
      <c r="A250" t="s">
        <v>744</v>
      </c>
      <c r="B250" t="s">
        <v>748</v>
      </c>
      <c r="C250" t="s">
        <v>746</v>
      </c>
      <c r="D250" s="446">
        <v>6.5</v>
      </c>
      <c r="G250" s="1">
        <v>138.5</v>
      </c>
      <c r="H250" s="1" t="s">
        <v>748</v>
      </c>
    </row>
    <row r="251" spans="1:8">
      <c r="A251" t="s">
        <v>744</v>
      </c>
      <c r="B251" t="s">
        <v>749</v>
      </c>
      <c r="C251" t="s">
        <v>746</v>
      </c>
      <c r="D251" s="446">
        <v>6.5</v>
      </c>
      <c r="G251" s="1">
        <v>138.5</v>
      </c>
      <c r="H251" s="1" t="s">
        <v>749</v>
      </c>
    </row>
    <row r="252" spans="1:8">
      <c r="A252" t="s">
        <v>744</v>
      </c>
      <c r="B252" t="s">
        <v>494</v>
      </c>
      <c r="C252" t="s">
        <v>746</v>
      </c>
      <c r="D252" s="446">
        <v>6.5</v>
      </c>
      <c r="G252" s="1">
        <v>138.5</v>
      </c>
      <c r="H252" s="1" t="s">
        <v>494</v>
      </c>
    </row>
    <row r="253" spans="1:8">
      <c r="A253" t="s">
        <v>744</v>
      </c>
      <c r="B253" t="s">
        <v>750</v>
      </c>
      <c r="C253" t="s">
        <v>751</v>
      </c>
      <c r="D253" s="446">
        <v>6.5</v>
      </c>
      <c r="G253" s="1">
        <v>138.5</v>
      </c>
      <c r="H253" s="1" t="s">
        <v>750</v>
      </c>
    </row>
    <row r="254" spans="1:8">
      <c r="A254" t="s">
        <v>744</v>
      </c>
      <c r="B254" t="s">
        <v>752</v>
      </c>
      <c r="C254" t="s">
        <v>751</v>
      </c>
      <c r="D254" s="446">
        <v>6.5</v>
      </c>
      <c r="G254" s="1">
        <v>138.5</v>
      </c>
      <c r="H254" s="1" t="s">
        <v>752</v>
      </c>
    </row>
    <row r="255" spans="1:8">
      <c r="A255" t="s">
        <v>744</v>
      </c>
      <c r="B255" t="s">
        <v>753</v>
      </c>
      <c r="C255" t="s">
        <v>751</v>
      </c>
      <c r="D255" s="446">
        <v>6.5</v>
      </c>
      <c r="G255" s="1">
        <v>138.5</v>
      </c>
      <c r="H255" s="1" t="s">
        <v>753</v>
      </c>
    </row>
    <row r="256" spans="1:8">
      <c r="A256" t="s">
        <v>744</v>
      </c>
      <c r="B256" t="s">
        <v>754</v>
      </c>
      <c r="C256" t="s">
        <v>751</v>
      </c>
      <c r="D256" s="446">
        <v>6.5</v>
      </c>
      <c r="G256" s="1">
        <v>138.5</v>
      </c>
      <c r="H256" s="1" t="s">
        <v>754</v>
      </c>
    </row>
    <row r="257" spans="1:8">
      <c r="A257" t="s">
        <v>744</v>
      </c>
      <c r="B257" t="s">
        <v>755</v>
      </c>
      <c r="C257" t="s">
        <v>751</v>
      </c>
      <c r="D257" s="446">
        <v>6.5</v>
      </c>
      <c r="G257" s="1">
        <v>138.5</v>
      </c>
      <c r="H257" s="1" t="s">
        <v>755</v>
      </c>
    </row>
    <row r="258" spans="1:8">
      <c r="A258" t="s">
        <v>744</v>
      </c>
      <c r="B258" t="s">
        <v>644</v>
      </c>
      <c r="C258" t="s">
        <v>751</v>
      </c>
      <c r="D258" s="446">
        <v>6.5</v>
      </c>
      <c r="G258" s="1">
        <v>138.5</v>
      </c>
      <c r="H258" s="1" t="s">
        <v>644</v>
      </c>
    </row>
    <row r="259" spans="1:8">
      <c r="A259" t="s">
        <v>744</v>
      </c>
      <c r="B259" t="s">
        <v>756</v>
      </c>
      <c r="C259" t="s">
        <v>573</v>
      </c>
      <c r="D259" s="446">
        <v>7</v>
      </c>
      <c r="G259" s="1">
        <v>148</v>
      </c>
      <c r="H259" s="1" t="s">
        <v>756</v>
      </c>
    </row>
    <row r="260" spans="1:8">
      <c r="A260" t="s">
        <v>744</v>
      </c>
      <c r="B260" t="s">
        <v>757</v>
      </c>
      <c r="C260" t="s">
        <v>573</v>
      </c>
      <c r="D260" s="446">
        <v>7</v>
      </c>
      <c r="G260" s="1">
        <v>148</v>
      </c>
      <c r="H260" s="1" t="s">
        <v>757</v>
      </c>
    </row>
    <row r="261" spans="1:8">
      <c r="A261" t="s">
        <v>758</v>
      </c>
      <c r="B261" t="s">
        <v>759</v>
      </c>
      <c r="C261" t="s">
        <v>760</v>
      </c>
      <c r="D261" s="446">
        <v>6.5</v>
      </c>
      <c r="G261" s="1">
        <v>138.5</v>
      </c>
      <c r="H261" s="1" t="s">
        <v>759</v>
      </c>
    </row>
    <row r="262" spans="1:8">
      <c r="A262" t="s">
        <v>758</v>
      </c>
      <c r="B262" t="s">
        <v>759</v>
      </c>
      <c r="C262" t="s">
        <v>760</v>
      </c>
      <c r="D262" s="446">
        <v>6.5</v>
      </c>
      <c r="G262" s="1">
        <v>138.5</v>
      </c>
      <c r="H262" s="1" t="s">
        <v>759</v>
      </c>
    </row>
    <row r="263" spans="1:8">
      <c r="A263" t="s">
        <v>758</v>
      </c>
      <c r="B263" t="s">
        <v>759</v>
      </c>
      <c r="C263" t="s">
        <v>761</v>
      </c>
      <c r="D263" s="446">
        <v>6</v>
      </c>
      <c r="G263" s="1">
        <v>129</v>
      </c>
      <c r="H263" s="1" t="s">
        <v>759</v>
      </c>
    </row>
    <row r="264" spans="1:8">
      <c r="A264" t="s">
        <v>758</v>
      </c>
      <c r="B264" t="s">
        <v>759</v>
      </c>
      <c r="C264" t="s">
        <v>761</v>
      </c>
      <c r="D264" s="446">
        <v>6</v>
      </c>
      <c r="G264" s="1">
        <v>129</v>
      </c>
      <c r="H264" s="1" t="s">
        <v>759</v>
      </c>
    </row>
    <row r="265" spans="1:8">
      <c r="A265" t="s">
        <v>758</v>
      </c>
      <c r="B265" t="s">
        <v>759</v>
      </c>
      <c r="C265" t="s">
        <v>762</v>
      </c>
      <c r="D265" s="446">
        <v>6.5</v>
      </c>
      <c r="G265" s="1">
        <v>138.5</v>
      </c>
      <c r="H265" s="1" t="s">
        <v>759</v>
      </c>
    </row>
    <row r="266" spans="1:8">
      <c r="A266" t="s">
        <v>758</v>
      </c>
      <c r="B266" t="s">
        <v>759</v>
      </c>
      <c r="C266" t="s">
        <v>763</v>
      </c>
      <c r="D266" s="446">
        <v>6.5</v>
      </c>
      <c r="G266" s="1">
        <v>138.5</v>
      </c>
      <c r="H266" s="1" t="s">
        <v>759</v>
      </c>
    </row>
    <row r="267" spans="1:8">
      <c r="A267" t="s">
        <v>758</v>
      </c>
      <c r="B267" t="s">
        <v>764</v>
      </c>
      <c r="C267" t="s">
        <v>765</v>
      </c>
      <c r="D267" s="446">
        <v>6.5</v>
      </c>
      <c r="G267" s="1">
        <v>138.5</v>
      </c>
      <c r="H267" s="1" t="s">
        <v>764</v>
      </c>
    </row>
    <row r="268" spans="1:8">
      <c r="A268" t="s">
        <v>758</v>
      </c>
      <c r="B268" t="s">
        <v>764</v>
      </c>
      <c r="C268" t="s">
        <v>765</v>
      </c>
      <c r="D268" s="446">
        <v>6.5</v>
      </c>
      <c r="G268" s="1">
        <v>138.5</v>
      </c>
      <c r="H268" s="1" t="s">
        <v>764</v>
      </c>
    </row>
    <row r="269" spans="1:8">
      <c r="A269" t="s">
        <v>758</v>
      </c>
      <c r="B269" t="s">
        <v>764</v>
      </c>
      <c r="C269" t="s">
        <v>105</v>
      </c>
      <c r="D269" s="446">
        <v>6.5</v>
      </c>
      <c r="G269" s="1">
        <v>138.5</v>
      </c>
      <c r="H269" s="1" t="s">
        <v>764</v>
      </c>
    </row>
    <row r="270" spans="1:8">
      <c r="A270" t="s">
        <v>758</v>
      </c>
      <c r="B270" t="s">
        <v>766</v>
      </c>
      <c r="C270" t="s">
        <v>767</v>
      </c>
      <c r="D270" s="446">
        <v>6.5</v>
      </c>
      <c r="G270" s="1">
        <v>138.5</v>
      </c>
      <c r="H270" s="1" t="s">
        <v>766</v>
      </c>
    </row>
    <row r="271" spans="1:8">
      <c r="A271" t="s">
        <v>758</v>
      </c>
      <c r="B271" t="s">
        <v>768</v>
      </c>
      <c r="C271" t="s">
        <v>769</v>
      </c>
      <c r="D271" s="446">
        <v>6.5</v>
      </c>
      <c r="G271" s="1">
        <v>138.5</v>
      </c>
      <c r="H271" s="1" t="s">
        <v>768</v>
      </c>
    </row>
    <row r="272" spans="1:8">
      <c r="A272" t="s">
        <v>758</v>
      </c>
      <c r="B272" t="s">
        <v>770</v>
      </c>
      <c r="C272" t="s">
        <v>769</v>
      </c>
      <c r="D272" s="446">
        <v>6.5</v>
      </c>
      <c r="G272" s="1">
        <v>138.5</v>
      </c>
      <c r="H272" s="1" t="s">
        <v>770</v>
      </c>
    </row>
    <row r="273" spans="1:8">
      <c r="A273" t="s">
        <v>758</v>
      </c>
      <c r="B273" t="s">
        <v>771</v>
      </c>
      <c r="C273" t="s">
        <v>105</v>
      </c>
      <c r="D273" s="446">
        <v>6.5</v>
      </c>
      <c r="G273" s="1">
        <v>138.5</v>
      </c>
      <c r="H273" s="1" t="s">
        <v>771</v>
      </c>
    </row>
    <row r="274" spans="1:8">
      <c r="A274" t="s">
        <v>758</v>
      </c>
      <c r="B274" t="s">
        <v>772</v>
      </c>
      <c r="C274" t="s">
        <v>769</v>
      </c>
      <c r="D274" s="446">
        <v>6.5</v>
      </c>
      <c r="G274" s="1">
        <v>138.5</v>
      </c>
      <c r="H274" s="1" t="s">
        <v>772</v>
      </c>
    </row>
    <row r="275" spans="1:8">
      <c r="A275" t="s">
        <v>758</v>
      </c>
      <c r="B275" t="s">
        <v>773</v>
      </c>
      <c r="C275" t="s">
        <v>774</v>
      </c>
      <c r="D275" s="446">
        <v>7</v>
      </c>
      <c r="G275" s="1">
        <v>148</v>
      </c>
      <c r="H275" s="1" t="s">
        <v>773</v>
      </c>
    </row>
    <row r="276" spans="1:8">
      <c r="A276" t="s">
        <v>758</v>
      </c>
      <c r="B276" t="s">
        <v>775</v>
      </c>
      <c r="C276" t="s">
        <v>774</v>
      </c>
      <c r="D276" s="446">
        <v>7</v>
      </c>
      <c r="G276" s="1">
        <v>148</v>
      </c>
      <c r="H276" s="1" t="s">
        <v>775</v>
      </c>
    </row>
    <row r="277" spans="1:8">
      <c r="A277" t="s">
        <v>758</v>
      </c>
      <c r="B277" t="s">
        <v>775</v>
      </c>
      <c r="C277" t="s">
        <v>774</v>
      </c>
      <c r="D277" s="446">
        <v>7</v>
      </c>
      <c r="G277" s="1">
        <v>148</v>
      </c>
      <c r="H277" s="1" t="s">
        <v>775</v>
      </c>
    </row>
    <row r="278" spans="1:8">
      <c r="A278" t="s">
        <v>758</v>
      </c>
      <c r="B278" t="s">
        <v>776</v>
      </c>
      <c r="C278" t="s">
        <v>774</v>
      </c>
      <c r="D278" s="446">
        <v>7</v>
      </c>
      <c r="G278" s="1">
        <v>148</v>
      </c>
      <c r="H278" s="1" t="s">
        <v>776</v>
      </c>
    </row>
    <row r="279" spans="1:8">
      <c r="A279" t="s">
        <v>758</v>
      </c>
      <c r="B279" t="s">
        <v>777</v>
      </c>
      <c r="C279" t="s">
        <v>774</v>
      </c>
      <c r="D279" s="446">
        <v>7</v>
      </c>
      <c r="G279" s="1">
        <v>148</v>
      </c>
      <c r="H279" s="1" t="s">
        <v>777</v>
      </c>
    </row>
    <row r="280" spans="1:8">
      <c r="A280" t="s">
        <v>758</v>
      </c>
      <c r="B280" t="s">
        <v>778</v>
      </c>
      <c r="C280" t="s">
        <v>571</v>
      </c>
      <c r="D280" s="446">
        <v>7</v>
      </c>
      <c r="G280" s="1">
        <v>148</v>
      </c>
      <c r="H280" s="1" t="s">
        <v>778</v>
      </c>
    </row>
    <row r="281" spans="1:8">
      <c r="A281" t="s">
        <v>758</v>
      </c>
      <c r="B281" t="s">
        <v>778</v>
      </c>
      <c r="C281" t="s">
        <v>571</v>
      </c>
      <c r="D281" s="446">
        <v>7</v>
      </c>
      <c r="G281" s="1">
        <v>148</v>
      </c>
      <c r="H281" s="1" t="s">
        <v>778</v>
      </c>
    </row>
    <row r="282" spans="1:8" s="443" customFormat="1">
      <c r="A282" s="443" t="s">
        <v>779</v>
      </c>
      <c r="B282" s="443" t="s">
        <v>780</v>
      </c>
      <c r="C282" s="443" t="s">
        <v>490</v>
      </c>
      <c r="D282" s="447">
        <v>6.5</v>
      </c>
      <c r="G282" s="449">
        <v>138.5</v>
      </c>
      <c r="H282" s="449" t="s">
        <v>780</v>
      </c>
    </row>
    <row r="283" spans="1:8">
      <c r="A283" t="s">
        <v>779</v>
      </c>
      <c r="B283" t="s">
        <v>781</v>
      </c>
      <c r="C283" t="s">
        <v>782</v>
      </c>
      <c r="D283" s="446">
        <v>6.5</v>
      </c>
      <c r="G283" s="1">
        <v>138.5</v>
      </c>
      <c r="H283" s="1" t="s">
        <v>781</v>
      </c>
    </row>
    <row r="284" spans="1:8">
      <c r="A284" t="s">
        <v>779</v>
      </c>
      <c r="B284" t="s">
        <v>783</v>
      </c>
      <c r="C284" t="s">
        <v>505</v>
      </c>
      <c r="D284" s="446">
        <v>6.5</v>
      </c>
      <c r="G284" s="1">
        <v>138.5</v>
      </c>
      <c r="H284" s="1" t="s">
        <v>783</v>
      </c>
    </row>
    <row r="285" spans="1:8">
      <c r="A285" t="s">
        <v>784</v>
      </c>
      <c r="B285" t="s">
        <v>785</v>
      </c>
      <c r="C285" t="s">
        <v>786</v>
      </c>
      <c r="D285" s="446">
        <v>6.5</v>
      </c>
      <c r="G285" s="1">
        <v>138.5</v>
      </c>
      <c r="H285" s="1" t="s">
        <v>785</v>
      </c>
    </row>
    <row r="286" spans="1:8">
      <c r="A286" t="s">
        <v>784</v>
      </c>
      <c r="B286" t="s">
        <v>785</v>
      </c>
      <c r="C286" t="s">
        <v>786</v>
      </c>
      <c r="D286" s="446">
        <v>6.5</v>
      </c>
      <c r="G286" s="1">
        <v>138.5</v>
      </c>
      <c r="H286" s="1" t="s">
        <v>785</v>
      </c>
    </row>
    <row r="287" spans="1:8">
      <c r="A287" t="s">
        <v>784</v>
      </c>
      <c r="B287" t="s">
        <v>787</v>
      </c>
      <c r="C287" t="s">
        <v>788</v>
      </c>
      <c r="D287" s="446">
        <v>6.5</v>
      </c>
      <c r="G287" s="1">
        <v>138.5</v>
      </c>
      <c r="H287" s="1" t="s">
        <v>787</v>
      </c>
    </row>
    <row r="288" spans="1:8">
      <c r="A288" t="s">
        <v>784</v>
      </c>
      <c r="B288" t="s">
        <v>787</v>
      </c>
      <c r="C288" t="s">
        <v>788</v>
      </c>
      <c r="D288" s="446">
        <v>6.5</v>
      </c>
      <c r="G288" s="1">
        <v>138.5</v>
      </c>
      <c r="H288" s="1" t="s">
        <v>787</v>
      </c>
    </row>
    <row r="289" spans="1:8">
      <c r="A289" t="s">
        <v>784</v>
      </c>
      <c r="B289" t="s">
        <v>789</v>
      </c>
      <c r="C289" t="s">
        <v>790</v>
      </c>
      <c r="D289" s="446">
        <v>6.5</v>
      </c>
      <c r="G289" s="1">
        <v>138.5</v>
      </c>
      <c r="H289" s="1" t="s">
        <v>789</v>
      </c>
    </row>
    <row r="290" spans="1:8">
      <c r="A290" t="s">
        <v>784</v>
      </c>
      <c r="B290" t="s">
        <v>789</v>
      </c>
      <c r="C290" t="s">
        <v>791</v>
      </c>
      <c r="D290" s="446">
        <v>6.5</v>
      </c>
      <c r="G290" s="1">
        <v>138.5</v>
      </c>
      <c r="H290" s="1" t="s">
        <v>789</v>
      </c>
    </row>
    <row r="291" spans="1:8">
      <c r="A291" t="s">
        <v>784</v>
      </c>
      <c r="B291" t="s">
        <v>789</v>
      </c>
      <c r="C291" t="s">
        <v>791</v>
      </c>
      <c r="D291" s="446">
        <v>6.5</v>
      </c>
      <c r="G291" s="1">
        <v>138.5</v>
      </c>
      <c r="H291" s="1" t="s">
        <v>789</v>
      </c>
    </row>
    <row r="292" spans="1:8">
      <c r="A292" t="s">
        <v>784</v>
      </c>
      <c r="B292" t="s">
        <v>489</v>
      </c>
      <c r="C292" t="s">
        <v>792</v>
      </c>
      <c r="D292" s="446">
        <v>6.5</v>
      </c>
      <c r="G292" s="1">
        <v>138.5</v>
      </c>
      <c r="H292" s="1" t="s">
        <v>489</v>
      </c>
    </row>
    <row r="293" spans="1:8">
      <c r="A293" t="s">
        <v>784</v>
      </c>
      <c r="B293" t="s">
        <v>489</v>
      </c>
      <c r="C293" t="s">
        <v>792</v>
      </c>
      <c r="D293" s="446">
        <v>6.5</v>
      </c>
      <c r="G293" s="1">
        <v>138.5</v>
      </c>
      <c r="H293" s="1" t="s">
        <v>489</v>
      </c>
    </row>
    <row r="294" spans="1:8">
      <c r="A294" t="s">
        <v>784</v>
      </c>
      <c r="B294" t="s">
        <v>793</v>
      </c>
      <c r="C294" t="s">
        <v>790</v>
      </c>
      <c r="D294" s="446">
        <v>6.5</v>
      </c>
      <c r="G294" s="1">
        <v>138.5</v>
      </c>
      <c r="H294" s="1" t="s">
        <v>793</v>
      </c>
    </row>
    <row r="295" spans="1:8">
      <c r="A295" t="s">
        <v>784</v>
      </c>
      <c r="B295" t="s">
        <v>794</v>
      </c>
      <c r="C295" t="s">
        <v>792</v>
      </c>
      <c r="D295" s="446">
        <v>6.5</v>
      </c>
      <c r="G295" s="1">
        <v>138.5</v>
      </c>
      <c r="H295" s="1" t="s">
        <v>794</v>
      </c>
    </row>
    <row r="296" spans="1:8">
      <c r="A296" t="s">
        <v>784</v>
      </c>
      <c r="B296" t="s">
        <v>795</v>
      </c>
      <c r="C296" t="s">
        <v>769</v>
      </c>
      <c r="D296" s="446">
        <v>6.5</v>
      </c>
      <c r="G296" s="1">
        <v>138.5</v>
      </c>
      <c r="H296" s="1" t="s">
        <v>795</v>
      </c>
    </row>
    <row r="297" spans="1:8">
      <c r="A297" t="s">
        <v>784</v>
      </c>
      <c r="B297" t="s">
        <v>795</v>
      </c>
      <c r="C297" t="s">
        <v>769</v>
      </c>
      <c r="D297" s="446">
        <v>6.5</v>
      </c>
      <c r="G297" s="1">
        <v>138.5</v>
      </c>
      <c r="H297" s="1" t="s">
        <v>795</v>
      </c>
    </row>
    <row r="298" spans="1:8">
      <c r="A298" t="s">
        <v>784</v>
      </c>
      <c r="B298" t="s">
        <v>796</v>
      </c>
      <c r="C298" t="s">
        <v>514</v>
      </c>
      <c r="D298" s="446">
        <v>6.5</v>
      </c>
      <c r="G298" s="1">
        <v>138.5</v>
      </c>
      <c r="H298" s="1" t="s">
        <v>796</v>
      </c>
    </row>
    <row r="299" spans="1:8">
      <c r="A299" t="s">
        <v>784</v>
      </c>
      <c r="B299" t="s">
        <v>796</v>
      </c>
      <c r="C299" t="s">
        <v>514</v>
      </c>
      <c r="D299" s="446">
        <v>6.5</v>
      </c>
      <c r="G299" s="1">
        <v>138.5</v>
      </c>
      <c r="H299" s="1" t="s">
        <v>796</v>
      </c>
    </row>
    <row r="300" spans="1:8">
      <c r="A300" t="s">
        <v>784</v>
      </c>
      <c r="B300" t="s">
        <v>797</v>
      </c>
      <c r="C300" t="s">
        <v>798</v>
      </c>
      <c r="D300" s="446">
        <v>6.5</v>
      </c>
      <c r="G300" s="1">
        <v>138.5</v>
      </c>
      <c r="H300" s="1" t="s">
        <v>797</v>
      </c>
    </row>
    <row r="301" spans="1:8">
      <c r="A301" t="s">
        <v>784</v>
      </c>
      <c r="B301" t="s">
        <v>797</v>
      </c>
      <c r="C301" t="s">
        <v>799</v>
      </c>
      <c r="D301" s="446">
        <v>6.5</v>
      </c>
      <c r="G301" s="1">
        <v>138.5</v>
      </c>
      <c r="H301" s="1" t="s">
        <v>797</v>
      </c>
    </row>
    <row r="302" spans="1:8">
      <c r="A302" t="s">
        <v>784</v>
      </c>
      <c r="B302" t="s">
        <v>800</v>
      </c>
      <c r="C302" t="s">
        <v>801</v>
      </c>
      <c r="D302" s="446">
        <v>6.5</v>
      </c>
      <c r="G302" s="1">
        <v>138.5</v>
      </c>
      <c r="H302" s="1" t="s">
        <v>800</v>
      </c>
    </row>
    <row r="303" spans="1:8">
      <c r="A303" t="s">
        <v>784</v>
      </c>
      <c r="B303" t="s">
        <v>802</v>
      </c>
      <c r="C303" t="s">
        <v>767</v>
      </c>
      <c r="D303" s="446">
        <v>6.5</v>
      </c>
      <c r="G303" s="1">
        <v>138.5</v>
      </c>
      <c r="H303" s="1" t="s">
        <v>802</v>
      </c>
    </row>
    <row r="304" spans="1:8">
      <c r="A304" t="s">
        <v>784</v>
      </c>
      <c r="B304" t="s">
        <v>802</v>
      </c>
      <c r="C304" t="s">
        <v>767</v>
      </c>
      <c r="D304" s="446">
        <v>6.5</v>
      </c>
      <c r="G304" s="1">
        <v>138.5</v>
      </c>
      <c r="H304" s="1" t="s">
        <v>802</v>
      </c>
    </row>
    <row r="305" spans="1:8">
      <c r="A305" t="s">
        <v>784</v>
      </c>
      <c r="B305" t="s">
        <v>803</v>
      </c>
      <c r="C305" t="s">
        <v>804</v>
      </c>
      <c r="D305" s="446">
        <v>6.5</v>
      </c>
      <c r="G305" s="1">
        <v>138.5</v>
      </c>
      <c r="H305" s="1" t="s">
        <v>803</v>
      </c>
    </row>
    <row r="306" spans="1:8">
      <c r="A306" t="s">
        <v>784</v>
      </c>
      <c r="B306" t="s">
        <v>803</v>
      </c>
      <c r="C306" t="s">
        <v>799</v>
      </c>
      <c r="D306" s="446">
        <v>6.5</v>
      </c>
      <c r="G306" s="1">
        <v>138.5</v>
      </c>
      <c r="H306" s="1" t="s">
        <v>803</v>
      </c>
    </row>
    <row r="307" spans="1:8">
      <c r="A307" t="s">
        <v>784</v>
      </c>
      <c r="B307" t="s">
        <v>805</v>
      </c>
      <c r="C307" t="s">
        <v>769</v>
      </c>
      <c r="D307" s="446">
        <v>6.5</v>
      </c>
      <c r="G307" s="1">
        <v>138.5</v>
      </c>
      <c r="H307" s="1" t="s">
        <v>805</v>
      </c>
    </row>
    <row r="308" spans="1:8">
      <c r="A308" t="s">
        <v>784</v>
      </c>
      <c r="B308" t="s">
        <v>805</v>
      </c>
      <c r="C308" t="s">
        <v>767</v>
      </c>
      <c r="D308" s="446">
        <v>6.5</v>
      </c>
      <c r="G308" s="1">
        <v>138.5</v>
      </c>
      <c r="H308" s="1" t="s">
        <v>805</v>
      </c>
    </row>
    <row r="309" spans="1:8">
      <c r="A309" t="s">
        <v>784</v>
      </c>
      <c r="B309" t="s">
        <v>806</v>
      </c>
      <c r="C309" t="s">
        <v>799</v>
      </c>
      <c r="D309" s="446">
        <v>6.5</v>
      </c>
      <c r="G309" s="1">
        <v>138.5</v>
      </c>
      <c r="H309" s="1" t="s">
        <v>806</v>
      </c>
    </row>
    <row r="310" spans="1:8">
      <c r="A310" t="s">
        <v>784</v>
      </c>
      <c r="B310" t="s">
        <v>807</v>
      </c>
      <c r="C310" t="s">
        <v>808</v>
      </c>
      <c r="D310" s="446">
        <v>6.5</v>
      </c>
      <c r="G310" s="1">
        <v>138.5</v>
      </c>
      <c r="H310" s="1" t="s">
        <v>807</v>
      </c>
    </row>
    <row r="311" spans="1:8">
      <c r="A311" t="s">
        <v>784</v>
      </c>
      <c r="B311" t="s">
        <v>807</v>
      </c>
      <c r="C311" t="s">
        <v>808</v>
      </c>
      <c r="D311" s="446">
        <v>6.5</v>
      </c>
      <c r="G311" s="1">
        <v>138.5</v>
      </c>
      <c r="H311" s="1" t="s">
        <v>807</v>
      </c>
    </row>
    <row r="312" spans="1:8">
      <c r="A312" t="s">
        <v>784</v>
      </c>
      <c r="B312" t="s">
        <v>807</v>
      </c>
      <c r="C312" t="s">
        <v>808</v>
      </c>
      <c r="D312" s="446">
        <v>6.5</v>
      </c>
      <c r="G312" s="1">
        <v>138.5</v>
      </c>
      <c r="H312" s="1" t="s">
        <v>807</v>
      </c>
    </row>
    <row r="313" spans="1:8">
      <c r="A313" t="s">
        <v>784</v>
      </c>
      <c r="B313" t="s">
        <v>809</v>
      </c>
      <c r="C313" t="s">
        <v>798</v>
      </c>
      <c r="D313" s="446">
        <v>6.5</v>
      </c>
      <c r="G313" s="1">
        <v>138.5</v>
      </c>
      <c r="H313" s="1" t="s">
        <v>809</v>
      </c>
    </row>
    <row r="314" spans="1:8">
      <c r="A314" t="s">
        <v>784</v>
      </c>
      <c r="B314" t="s">
        <v>809</v>
      </c>
      <c r="C314" t="s">
        <v>798</v>
      </c>
      <c r="D314" s="446">
        <v>6.5</v>
      </c>
      <c r="G314" s="1">
        <v>138.5</v>
      </c>
      <c r="H314" s="1" t="s">
        <v>809</v>
      </c>
    </row>
    <row r="315" spans="1:8">
      <c r="A315" t="s">
        <v>784</v>
      </c>
      <c r="B315" t="s">
        <v>809</v>
      </c>
      <c r="C315" t="s">
        <v>798</v>
      </c>
      <c r="D315" s="446">
        <v>6.5</v>
      </c>
      <c r="G315" s="1">
        <v>138.5</v>
      </c>
      <c r="H315" s="1" t="s">
        <v>809</v>
      </c>
    </row>
    <row r="316" spans="1:8">
      <c r="A316" t="s">
        <v>784</v>
      </c>
      <c r="B316" t="s">
        <v>809</v>
      </c>
      <c r="C316" t="s">
        <v>798</v>
      </c>
      <c r="D316" s="446">
        <v>6.5</v>
      </c>
      <c r="G316" s="1">
        <v>138.5</v>
      </c>
      <c r="H316" s="1" t="s">
        <v>809</v>
      </c>
    </row>
    <row r="317" spans="1:8">
      <c r="A317" t="s">
        <v>784</v>
      </c>
      <c r="B317" t="s">
        <v>809</v>
      </c>
      <c r="C317" t="s">
        <v>798</v>
      </c>
      <c r="D317" s="446">
        <v>6.5</v>
      </c>
      <c r="G317" s="1">
        <v>138.5</v>
      </c>
      <c r="H317" s="1" t="s">
        <v>809</v>
      </c>
    </row>
    <row r="318" spans="1:8">
      <c r="A318" t="s">
        <v>784</v>
      </c>
      <c r="B318" t="s">
        <v>810</v>
      </c>
      <c r="C318" t="s">
        <v>808</v>
      </c>
      <c r="D318" s="446">
        <v>6.5</v>
      </c>
      <c r="G318" s="1">
        <v>138.5</v>
      </c>
      <c r="H318" s="1" t="s">
        <v>810</v>
      </c>
    </row>
    <row r="319" spans="1:8">
      <c r="A319" t="s">
        <v>784</v>
      </c>
      <c r="B319" t="s">
        <v>810</v>
      </c>
      <c r="C319" t="s">
        <v>808</v>
      </c>
      <c r="D319" s="446">
        <v>6.5</v>
      </c>
      <c r="G319" s="1">
        <v>138.5</v>
      </c>
      <c r="H319" s="1" t="s">
        <v>810</v>
      </c>
    </row>
    <row r="320" spans="1:8">
      <c r="A320" t="s">
        <v>784</v>
      </c>
      <c r="B320" t="s">
        <v>810</v>
      </c>
      <c r="C320" t="s">
        <v>808</v>
      </c>
      <c r="D320" s="446">
        <v>6.5</v>
      </c>
      <c r="G320" s="1">
        <v>138.5</v>
      </c>
      <c r="H320" s="1" t="s">
        <v>810</v>
      </c>
    </row>
    <row r="321" spans="1:8">
      <c r="A321" t="s">
        <v>784</v>
      </c>
      <c r="B321" t="s">
        <v>811</v>
      </c>
      <c r="C321" t="s">
        <v>769</v>
      </c>
      <c r="D321" s="446">
        <v>6.5</v>
      </c>
      <c r="G321" s="1">
        <v>138.5</v>
      </c>
      <c r="H321" s="1" t="s">
        <v>811</v>
      </c>
    </row>
    <row r="322" spans="1:8">
      <c r="A322" t="s">
        <v>784</v>
      </c>
      <c r="B322" t="s">
        <v>811</v>
      </c>
      <c r="C322" t="s">
        <v>767</v>
      </c>
      <c r="D322" s="446">
        <v>6.5</v>
      </c>
      <c r="G322" s="1">
        <v>138.5</v>
      </c>
      <c r="H322" s="1" t="s">
        <v>811</v>
      </c>
    </row>
    <row r="323" spans="1:8">
      <c r="A323" t="s">
        <v>784</v>
      </c>
      <c r="B323" t="s">
        <v>812</v>
      </c>
      <c r="C323" t="s">
        <v>571</v>
      </c>
      <c r="D323" s="446">
        <v>7</v>
      </c>
      <c r="G323" s="1">
        <v>148</v>
      </c>
      <c r="H323" s="1" t="s">
        <v>812</v>
      </c>
    </row>
    <row r="324" spans="1:8">
      <c r="A324" t="s">
        <v>784</v>
      </c>
      <c r="B324" t="s">
        <v>813</v>
      </c>
      <c r="C324" t="s">
        <v>774</v>
      </c>
      <c r="D324" s="446">
        <v>7</v>
      </c>
      <c r="G324" s="1">
        <v>148</v>
      </c>
      <c r="H324" s="1" t="s">
        <v>813</v>
      </c>
    </row>
    <row r="325" spans="1:8">
      <c r="A325" t="s">
        <v>784</v>
      </c>
      <c r="B325" t="s">
        <v>814</v>
      </c>
      <c r="C325" t="s">
        <v>774</v>
      </c>
      <c r="D325" s="446">
        <v>7</v>
      </c>
      <c r="G325" s="1">
        <v>148</v>
      </c>
      <c r="H325" s="1" t="s">
        <v>814</v>
      </c>
    </row>
    <row r="326" spans="1:8">
      <c r="A326" t="s">
        <v>784</v>
      </c>
      <c r="B326" t="s">
        <v>814</v>
      </c>
      <c r="C326" t="s">
        <v>774</v>
      </c>
      <c r="D326" s="446">
        <v>7</v>
      </c>
      <c r="G326" s="1">
        <v>148</v>
      </c>
      <c r="H326" s="1" t="s">
        <v>814</v>
      </c>
    </row>
    <row r="327" spans="1:8">
      <c r="A327" t="s">
        <v>784</v>
      </c>
      <c r="B327" t="s">
        <v>815</v>
      </c>
      <c r="C327" t="s">
        <v>774</v>
      </c>
      <c r="D327" s="446">
        <v>7</v>
      </c>
      <c r="G327" s="1">
        <v>148</v>
      </c>
      <c r="H327" s="1" t="s">
        <v>815</v>
      </c>
    </row>
    <row r="328" spans="1:8">
      <c r="A328" t="s">
        <v>784</v>
      </c>
      <c r="B328" t="s">
        <v>815</v>
      </c>
      <c r="C328" t="s">
        <v>816</v>
      </c>
      <c r="D328" s="446">
        <v>7</v>
      </c>
      <c r="G328" s="1">
        <v>148</v>
      </c>
      <c r="H328" s="1" t="s">
        <v>815</v>
      </c>
    </row>
    <row r="329" spans="1:8">
      <c r="A329" t="s">
        <v>784</v>
      </c>
      <c r="B329" t="s">
        <v>817</v>
      </c>
      <c r="C329" t="s">
        <v>573</v>
      </c>
      <c r="D329" s="446">
        <v>7</v>
      </c>
      <c r="G329" s="1">
        <v>148</v>
      </c>
      <c r="H329" s="1" t="s">
        <v>817</v>
      </c>
    </row>
    <row r="330" spans="1:8">
      <c r="A330" t="s">
        <v>784</v>
      </c>
      <c r="B330" t="s">
        <v>818</v>
      </c>
      <c r="C330" t="s">
        <v>573</v>
      </c>
      <c r="D330" s="446">
        <v>7</v>
      </c>
      <c r="G330" s="1">
        <v>148</v>
      </c>
      <c r="H330" s="1" t="s">
        <v>818</v>
      </c>
    </row>
    <row r="331" spans="1:8">
      <c r="A331" t="s">
        <v>784</v>
      </c>
      <c r="B331" t="s">
        <v>819</v>
      </c>
      <c r="C331" t="s">
        <v>774</v>
      </c>
      <c r="D331" s="446">
        <v>7</v>
      </c>
      <c r="G331" s="1">
        <v>148</v>
      </c>
      <c r="H331" s="1" t="s">
        <v>819</v>
      </c>
    </row>
    <row r="332" spans="1:8">
      <c r="A332" t="s">
        <v>784</v>
      </c>
      <c r="B332" t="s">
        <v>820</v>
      </c>
      <c r="C332" t="s">
        <v>821</v>
      </c>
      <c r="D332" s="446">
        <v>6</v>
      </c>
      <c r="G332" s="1">
        <v>129</v>
      </c>
      <c r="H332" s="1" t="s">
        <v>820</v>
      </c>
    </row>
    <row r="333" spans="1:8">
      <c r="A333" t="s">
        <v>784</v>
      </c>
      <c r="B333" t="s">
        <v>820</v>
      </c>
      <c r="C333" t="s">
        <v>821</v>
      </c>
      <c r="D333" s="446">
        <v>6</v>
      </c>
      <c r="G333" s="1">
        <v>129</v>
      </c>
      <c r="H333" s="1" t="s">
        <v>820</v>
      </c>
    </row>
    <row r="334" spans="1:8">
      <c r="A334" t="s">
        <v>784</v>
      </c>
      <c r="B334" t="s">
        <v>820</v>
      </c>
      <c r="C334" t="s">
        <v>821</v>
      </c>
      <c r="D334" s="446">
        <v>6</v>
      </c>
      <c r="G334" s="1">
        <v>129</v>
      </c>
      <c r="H334" s="1" t="s">
        <v>820</v>
      </c>
    </row>
    <row r="335" spans="1:8">
      <c r="A335" t="s">
        <v>784</v>
      </c>
      <c r="B335" t="s">
        <v>822</v>
      </c>
      <c r="C335" t="s">
        <v>823</v>
      </c>
      <c r="D335" s="446">
        <v>6</v>
      </c>
      <c r="G335" s="1">
        <v>129</v>
      </c>
      <c r="H335" s="1" t="s">
        <v>822</v>
      </c>
    </row>
    <row r="336" spans="1:8">
      <c r="A336" t="s">
        <v>784</v>
      </c>
      <c r="B336" t="s">
        <v>822</v>
      </c>
      <c r="C336" t="s">
        <v>823</v>
      </c>
      <c r="D336" s="446">
        <v>6</v>
      </c>
      <c r="G336" s="1">
        <v>129</v>
      </c>
      <c r="H336" s="1" t="s">
        <v>822</v>
      </c>
    </row>
    <row r="337" spans="1:8">
      <c r="A337" t="s">
        <v>784</v>
      </c>
      <c r="B337" t="s">
        <v>822</v>
      </c>
      <c r="C337" t="s">
        <v>823</v>
      </c>
      <c r="D337" s="446">
        <v>6</v>
      </c>
      <c r="G337" s="1">
        <v>129</v>
      </c>
      <c r="H337" s="1" t="s">
        <v>822</v>
      </c>
    </row>
    <row r="338" spans="1:8">
      <c r="A338" t="s">
        <v>784</v>
      </c>
      <c r="B338" t="s">
        <v>824</v>
      </c>
      <c r="C338" t="s">
        <v>105</v>
      </c>
      <c r="D338" s="446">
        <v>6.5</v>
      </c>
      <c r="G338" s="1">
        <v>138.5</v>
      </c>
      <c r="H338" s="1" t="s">
        <v>824</v>
      </c>
    </row>
    <row r="339" spans="1:8">
      <c r="A339" t="s">
        <v>784</v>
      </c>
      <c r="B339" t="s">
        <v>824</v>
      </c>
      <c r="C339" t="s">
        <v>825</v>
      </c>
      <c r="D339" s="446">
        <v>6.5</v>
      </c>
      <c r="G339" s="1">
        <v>138.5</v>
      </c>
      <c r="H339" s="1" t="s">
        <v>824</v>
      </c>
    </row>
    <row r="340" spans="1:8">
      <c r="A340" t="s">
        <v>784</v>
      </c>
      <c r="B340" t="s">
        <v>826</v>
      </c>
      <c r="C340" t="s">
        <v>827</v>
      </c>
      <c r="D340" s="446">
        <v>6.5</v>
      </c>
      <c r="G340" s="1">
        <v>138.5</v>
      </c>
      <c r="H340" s="1" t="s">
        <v>826</v>
      </c>
    </row>
    <row r="341" spans="1:8">
      <c r="A341" t="s">
        <v>784</v>
      </c>
      <c r="B341" t="s">
        <v>826</v>
      </c>
      <c r="C341" t="s">
        <v>769</v>
      </c>
      <c r="D341" s="446">
        <v>6.5</v>
      </c>
      <c r="G341" s="1">
        <v>138.5</v>
      </c>
      <c r="H341" s="1" t="s">
        <v>826</v>
      </c>
    </row>
    <row r="342" spans="1:8">
      <c r="A342" t="s">
        <v>784</v>
      </c>
      <c r="B342" t="s">
        <v>826</v>
      </c>
      <c r="C342" t="s">
        <v>769</v>
      </c>
      <c r="D342" s="446">
        <v>6.5</v>
      </c>
      <c r="G342" s="1">
        <v>138.5</v>
      </c>
      <c r="H342" s="1" t="s">
        <v>826</v>
      </c>
    </row>
    <row r="343" spans="1:8">
      <c r="A343" t="s">
        <v>784</v>
      </c>
      <c r="B343" t="s">
        <v>826</v>
      </c>
      <c r="C343" t="s">
        <v>828</v>
      </c>
      <c r="D343" s="446">
        <v>6.5</v>
      </c>
      <c r="G343" s="1">
        <v>138.5</v>
      </c>
      <c r="H343" s="1" t="s">
        <v>826</v>
      </c>
    </row>
    <row r="344" spans="1:8">
      <c r="A344" t="s">
        <v>784</v>
      </c>
      <c r="B344" t="s">
        <v>826</v>
      </c>
      <c r="C344" t="s">
        <v>769</v>
      </c>
      <c r="D344" s="446">
        <v>6.5</v>
      </c>
      <c r="G344" s="1">
        <v>138.5</v>
      </c>
      <c r="H344" s="1" t="s">
        <v>826</v>
      </c>
    </row>
    <row r="345" spans="1:8">
      <c r="A345" t="s">
        <v>784</v>
      </c>
      <c r="B345" t="s">
        <v>826</v>
      </c>
      <c r="C345" t="s">
        <v>828</v>
      </c>
      <c r="D345" s="446">
        <v>6.5</v>
      </c>
      <c r="G345" s="1">
        <v>138.5</v>
      </c>
      <c r="H345" s="1" t="s">
        <v>826</v>
      </c>
    </row>
    <row r="346" spans="1:8">
      <c r="A346" t="s">
        <v>784</v>
      </c>
      <c r="B346" t="s">
        <v>829</v>
      </c>
      <c r="C346" t="s">
        <v>769</v>
      </c>
      <c r="D346" s="446">
        <v>6.5</v>
      </c>
      <c r="G346" s="1">
        <v>138.5</v>
      </c>
      <c r="H346" s="1" t="s">
        <v>829</v>
      </c>
    </row>
    <row r="347" spans="1:8">
      <c r="A347" t="s">
        <v>784</v>
      </c>
      <c r="B347" t="s">
        <v>829</v>
      </c>
      <c r="C347" t="s">
        <v>828</v>
      </c>
      <c r="D347" s="446">
        <v>6.5</v>
      </c>
      <c r="G347" s="1">
        <v>138.5</v>
      </c>
      <c r="H347" s="1" t="s">
        <v>829</v>
      </c>
    </row>
    <row r="348" spans="1:8">
      <c r="A348" t="s">
        <v>784</v>
      </c>
      <c r="B348" t="s">
        <v>830</v>
      </c>
      <c r="C348" t="s">
        <v>105</v>
      </c>
      <c r="D348" s="446">
        <v>6.5</v>
      </c>
      <c r="G348" s="1">
        <v>138.5</v>
      </c>
      <c r="H348" s="1" t="s">
        <v>830</v>
      </c>
    </row>
    <row r="349" spans="1:8">
      <c r="A349" t="s">
        <v>784</v>
      </c>
      <c r="B349" t="s">
        <v>830</v>
      </c>
      <c r="C349" t="s">
        <v>825</v>
      </c>
      <c r="D349" s="446">
        <v>6.5</v>
      </c>
      <c r="G349" s="1">
        <v>138.5</v>
      </c>
      <c r="H349" s="1" t="s">
        <v>830</v>
      </c>
    </row>
    <row r="350" spans="1:8">
      <c r="A350" t="s">
        <v>784</v>
      </c>
      <c r="B350" t="s">
        <v>831</v>
      </c>
      <c r="C350" t="s">
        <v>774</v>
      </c>
      <c r="D350" s="446">
        <v>7</v>
      </c>
      <c r="G350" s="1">
        <v>148</v>
      </c>
      <c r="H350" s="1" t="s">
        <v>831</v>
      </c>
    </row>
    <row r="351" spans="1:8">
      <c r="A351" t="s">
        <v>784</v>
      </c>
      <c r="B351" t="s">
        <v>832</v>
      </c>
      <c r="C351" t="s">
        <v>774</v>
      </c>
      <c r="D351" s="446">
        <v>7</v>
      </c>
      <c r="G351" s="1">
        <v>148</v>
      </c>
      <c r="H351" s="1" t="s">
        <v>832</v>
      </c>
    </row>
    <row r="352" spans="1:8">
      <c r="A352" t="s">
        <v>784</v>
      </c>
      <c r="B352" t="s">
        <v>833</v>
      </c>
      <c r="C352" t="s">
        <v>774</v>
      </c>
      <c r="D352" s="446">
        <v>7</v>
      </c>
      <c r="G352" s="1">
        <v>148</v>
      </c>
      <c r="H352" s="1" t="s">
        <v>833</v>
      </c>
    </row>
    <row r="353" spans="1:8">
      <c r="A353" t="s">
        <v>784</v>
      </c>
      <c r="B353" t="s">
        <v>834</v>
      </c>
      <c r="C353" t="s">
        <v>774</v>
      </c>
      <c r="D353" s="446">
        <v>7</v>
      </c>
      <c r="G353" s="1">
        <v>148</v>
      </c>
      <c r="H353" s="1" t="s">
        <v>834</v>
      </c>
    </row>
    <row r="354" spans="1:8">
      <c r="A354" t="s">
        <v>784</v>
      </c>
      <c r="B354" t="s">
        <v>835</v>
      </c>
      <c r="C354" t="s">
        <v>774</v>
      </c>
      <c r="D354" s="446">
        <v>7</v>
      </c>
      <c r="G354" s="1">
        <v>148</v>
      </c>
      <c r="H354" s="1" t="s">
        <v>835</v>
      </c>
    </row>
    <row r="355" spans="1:8">
      <c r="A355" t="s">
        <v>784</v>
      </c>
      <c r="B355" t="s">
        <v>835</v>
      </c>
      <c r="C355" t="s">
        <v>774</v>
      </c>
      <c r="D355" s="446">
        <v>7</v>
      </c>
      <c r="G355" s="1">
        <v>148</v>
      </c>
      <c r="H355" s="1" t="s">
        <v>835</v>
      </c>
    </row>
    <row r="356" spans="1:8">
      <c r="A356" t="s">
        <v>836</v>
      </c>
      <c r="B356" t="s">
        <v>837</v>
      </c>
      <c r="C356" t="s">
        <v>838</v>
      </c>
      <c r="D356" s="446">
        <v>6.5</v>
      </c>
      <c r="G356" s="1">
        <v>138.5</v>
      </c>
      <c r="H356" s="1" t="s">
        <v>837</v>
      </c>
    </row>
    <row r="357" spans="1:8">
      <c r="A357" t="s">
        <v>836</v>
      </c>
      <c r="B357" t="s">
        <v>837</v>
      </c>
      <c r="C357" t="s">
        <v>838</v>
      </c>
      <c r="D357" s="446">
        <v>6.5</v>
      </c>
      <c r="G357" s="1">
        <v>138.5</v>
      </c>
      <c r="H357" s="1" t="s">
        <v>837</v>
      </c>
    </row>
    <row r="358" spans="1:8">
      <c r="A358" t="s">
        <v>836</v>
      </c>
      <c r="B358" t="s">
        <v>837</v>
      </c>
      <c r="C358" t="s">
        <v>839</v>
      </c>
      <c r="D358" s="446">
        <v>6.5</v>
      </c>
      <c r="G358" s="1">
        <v>138.5</v>
      </c>
      <c r="H358" s="1" t="s">
        <v>837</v>
      </c>
    </row>
    <row r="359" spans="1:8">
      <c r="A359" t="s">
        <v>836</v>
      </c>
      <c r="B359" t="s">
        <v>837</v>
      </c>
      <c r="C359" t="s">
        <v>839</v>
      </c>
      <c r="D359" s="446">
        <v>6.5</v>
      </c>
      <c r="G359" s="1">
        <v>138.5</v>
      </c>
      <c r="H359" s="1" t="s">
        <v>837</v>
      </c>
    </row>
    <row r="360" spans="1:8">
      <c r="A360" t="s">
        <v>836</v>
      </c>
      <c r="B360" t="s">
        <v>837</v>
      </c>
      <c r="C360" t="s">
        <v>839</v>
      </c>
      <c r="D360" s="446">
        <v>6.5</v>
      </c>
      <c r="G360" s="1">
        <v>138.5</v>
      </c>
      <c r="H360" s="1" t="s">
        <v>837</v>
      </c>
    </row>
    <row r="361" spans="1:8">
      <c r="A361" t="s">
        <v>836</v>
      </c>
      <c r="B361" t="s">
        <v>840</v>
      </c>
      <c r="C361" t="s">
        <v>514</v>
      </c>
      <c r="D361" s="446">
        <v>6.5</v>
      </c>
      <c r="G361" s="1">
        <v>138.5</v>
      </c>
      <c r="H361" s="1" t="s">
        <v>840</v>
      </c>
    </row>
    <row r="362" spans="1:8">
      <c r="A362" t="s">
        <v>836</v>
      </c>
      <c r="B362" t="s">
        <v>840</v>
      </c>
      <c r="C362" t="s">
        <v>514</v>
      </c>
      <c r="D362" s="446">
        <v>6.5</v>
      </c>
      <c r="G362" s="1">
        <v>138.5</v>
      </c>
      <c r="H362" s="1" t="s">
        <v>840</v>
      </c>
    </row>
    <row r="363" spans="1:8">
      <c r="A363" t="s">
        <v>836</v>
      </c>
      <c r="B363" t="s">
        <v>841</v>
      </c>
      <c r="C363" t="s">
        <v>105</v>
      </c>
      <c r="D363" s="446">
        <v>6.5</v>
      </c>
      <c r="G363" s="1">
        <v>138.5</v>
      </c>
      <c r="H363" s="1" t="s">
        <v>841</v>
      </c>
    </row>
    <row r="364" spans="1:8">
      <c r="A364" t="s">
        <v>836</v>
      </c>
      <c r="B364" t="s">
        <v>842</v>
      </c>
      <c r="C364" t="s">
        <v>769</v>
      </c>
      <c r="D364" s="446">
        <v>6.5</v>
      </c>
      <c r="G364" s="1">
        <v>138.5</v>
      </c>
      <c r="H364" s="1" t="s">
        <v>842</v>
      </c>
    </row>
    <row r="365" spans="1:8">
      <c r="A365" t="s">
        <v>836</v>
      </c>
      <c r="B365" t="s">
        <v>843</v>
      </c>
      <c r="C365" t="s">
        <v>844</v>
      </c>
      <c r="D365" s="446">
        <v>6.5</v>
      </c>
      <c r="G365" s="1">
        <v>138.5</v>
      </c>
      <c r="H365" s="1" t="s">
        <v>843</v>
      </c>
    </row>
    <row r="366" spans="1:8">
      <c r="A366" t="s">
        <v>836</v>
      </c>
      <c r="B366" t="s">
        <v>845</v>
      </c>
      <c r="C366" t="s">
        <v>799</v>
      </c>
      <c r="D366" s="446">
        <v>6.5</v>
      </c>
      <c r="G366" s="1">
        <v>138.5</v>
      </c>
      <c r="H366" s="1" t="s">
        <v>845</v>
      </c>
    </row>
    <row r="367" spans="1:8">
      <c r="A367" t="s">
        <v>836</v>
      </c>
      <c r="B367" t="s">
        <v>846</v>
      </c>
      <c r="C367" t="s">
        <v>105</v>
      </c>
      <c r="D367" s="446">
        <v>6.5</v>
      </c>
      <c r="G367" s="1">
        <v>138.5</v>
      </c>
      <c r="H367" s="1" t="s">
        <v>846</v>
      </c>
    </row>
    <row r="368" spans="1:8">
      <c r="A368" t="s">
        <v>836</v>
      </c>
      <c r="B368" t="s">
        <v>846</v>
      </c>
      <c r="C368" t="s">
        <v>105</v>
      </c>
      <c r="D368" s="446">
        <v>6.5</v>
      </c>
      <c r="G368" s="1">
        <v>138.5</v>
      </c>
      <c r="H368" s="1" t="s">
        <v>846</v>
      </c>
    </row>
    <row r="369" spans="1:8">
      <c r="A369" t="s">
        <v>836</v>
      </c>
      <c r="B369" t="s">
        <v>847</v>
      </c>
      <c r="C369" t="s">
        <v>844</v>
      </c>
      <c r="D369" s="446">
        <v>6.5</v>
      </c>
      <c r="G369" s="1">
        <v>138.5</v>
      </c>
      <c r="H369" s="1" t="s">
        <v>847</v>
      </c>
    </row>
    <row r="370" spans="1:8">
      <c r="A370" t="s">
        <v>836</v>
      </c>
      <c r="B370" t="s">
        <v>847</v>
      </c>
      <c r="C370" t="s">
        <v>105</v>
      </c>
      <c r="D370" s="446">
        <v>6.5</v>
      </c>
      <c r="G370" s="1">
        <v>138.5</v>
      </c>
      <c r="H370" s="1" t="s">
        <v>847</v>
      </c>
    </row>
    <row r="371" spans="1:8">
      <c r="A371" t="s">
        <v>836</v>
      </c>
      <c r="B371" t="s">
        <v>848</v>
      </c>
      <c r="C371" t="s">
        <v>799</v>
      </c>
      <c r="D371" s="446">
        <v>6.5</v>
      </c>
      <c r="G371" s="1">
        <v>138.5</v>
      </c>
      <c r="H371" s="1" t="s">
        <v>848</v>
      </c>
    </row>
    <row r="372" spans="1:8">
      <c r="A372" t="s">
        <v>836</v>
      </c>
      <c r="B372" t="s">
        <v>849</v>
      </c>
      <c r="C372" t="s">
        <v>844</v>
      </c>
      <c r="D372" s="446">
        <v>6.5</v>
      </c>
      <c r="G372" s="1">
        <v>138.5</v>
      </c>
      <c r="H372" s="1" t="s">
        <v>849</v>
      </c>
    </row>
    <row r="373" spans="1:8">
      <c r="A373" t="s">
        <v>836</v>
      </c>
      <c r="B373" t="s">
        <v>850</v>
      </c>
      <c r="C373" t="s">
        <v>571</v>
      </c>
      <c r="D373" s="446">
        <v>7</v>
      </c>
      <c r="G373" s="1">
        <v>148</v>
      </c>
      <c r="H373" s="1" t="s">
        <v>850</v>
      </c>
    </row>
    <row r="374" spans="1:8">
      <c r="A374" t="s">
        <v>836</v>
      </c>
      <c r="B374" t="s">
        <v>850</v>
      </c>
      <c r="C374" t="s">
        <v>774</v>
      </c>
      <c r="D374" s="446">
        <v>7</v>
      </c>
      <c r="G374" s="1">
        <v>148</v>
      </c>
      <c r="H374" s="1" t="s">
        <v>850</v>
      </c>
    </row>
    <row r="375" spans="1:8">
      <c r="A375" t="s">
        <v>836</v>
      </c>
      <c r="B375" t="s">
        <v>851</v>
      </c>
      <c r="C375" t="s">
        <v>774</v>
      </c>
      <c r="D375" s="446">
        <v>7</v>
      </c>
      <c r="G375" s="1">
        <v>148</v>
      </c>
      <c r="H375" s="1" t="s">
        <v>851</v>
      </c>
    </row>
    <row r="376" spans="1:8">
      <c r="A376" t="s">
        <v>836</v>
      </c>
      <c r="B376" t="s">
        <v>852</v>
      </c>
      <c r="C376" t="s">
        <v>774</v>
      </c>
      <c r="D376" s="446">
        <v>7</v>
      </c>
      <c r="G376" s="1">
        <v>148</v>
      </c>
      <c r="H376" s="1" t="s">
        <v>852</v>
      </c>
    </row>
    <row r="377" spans="1:8">
      <c r="A377" t="s">
        <v>836</v>
      </c>
      <c r="B377" t="s">
        <v>853</v>
      </c>
      <c r="C377" t="s">
        <v>774</v>
      </c>
      <c r="D377" s="446">
        <v>7</v>
      </c>
      <c r="G377" s="1">
        <v>148</v>
      </c>
      <c r="H377" s="1" t="s">
        <v>853</v>
      </c>
    </row>
    <row r="378" spans="1:8">
      <c r="A378" t="s">
        <v>836</v>
      </c>
      <c r="B378" t="s">
        <v>854</v>
      </c>
      <c r="C378" t="s">
        <v>774</v>
      </c>
      <c r="D378" s="446">
        <v>7</v>
      </c>
      <c r="G378" s="1">
        <v>148</v>
      </c>
      <c r="H378" s="1" t="s">
        <v>854</v>
      </c>
    </row>
    <row r="379" spans="1:8">
      <c r="A379" t="s">
        <v>855</v>
      </c>
      <c r="B379" t="s">
        <v>856</v>
      </c>
      <c r="C379" t="s">
        <v>857</v>
      </c>
      <c r="D379" s="446">
        <v>6.5</v>
      </c>
      <c r="G379" s="1">
        <v>138.5</v>
      </c>
      <c r="H379" s="1" t="s">
        <v>856</v>
      </c>
    </row>
    <row r="380" spans="1:8">
      <c r="A380" t="s">
        <v>855</v>
      </c>
      <c r="B380" t="s">
        <v>856</v>
      </c>
      <c r="C380" t="s">
        <v>857</v>
      </c>
      <c r="D380" s="446">
        <v>6.5</v>
      </c>
      <c r="G380" s="1">
        <v>138.5</v>
      </c>
      <c r="H380" s="1" t="s">
        <v>856</v>
      </c>
    </row>
    <row r="381" spans="1:8">
      <c r="A381" t="s">
        <v>855</v>
      </c>
      <c r="B381" t="s">
        <v>856</v>
      </c>
      <c r="C381" t="s">
        <v>746</v>
      </c>
      <c r="D381" s="446">
        <v>6.5</v>
      </c>
      <c r="G381" s="1">
        <v>138.5</v>
      </c>
      <c r="H381" s="1" t="s">
        <v>856</v>
      </c>
    </row>
    <row r="382" spans="1:8">
      <c r="A382" t="s">
        <v>855</v>
      </c>
      <c r="B382" t="s">
        <v>858</v>
      </c>
      <c r="C382" t="s">
        <v>746</v>
      </c>
      <c r="D382" s="446">
        <v>6.5</v>
      </c>
      <c r="G382" s="1">
        <v>138.5</v>
      </c>
      <c r="H382" s="1" t="s">
        <v>858</v>
      </c>
    </row>
    <row r="383" spans="1:8">
      <c r="A383" t="s">
        <v>855</v>
      </c>
      <c r="B383" t="s">
        <v>858</v>
      </c>
      <c r="C383" t="s">
        <v>746</v>
      </c>
      <c r="D383" s="446">
        <v>6.5</v>
      </c>
      <c r="G383" s="1">
        <v>138.5</v>
      </c>
      <c r="H383" s="1" t="s">
        <v>858</v>
      </c>
    </row>
    <row r="384" spans="1:8">
      <c r="A384" t="s">
        <v>855</v>
      </c>
      <c r="B384" t="s">
        <v>859</v>
      </c>
      <c r="C384" t="s">
        <v>105</v>
      </c>
      <c r="D384" s="446">
        <v>6.5</v>
      </c>
      <c r="G384" s="1">
        <v>138.5</v>
      </c>
      <c r="H384" s="1" t="s">
        <v>859</v>
      </c>
    </row>
    <row r="385" spans="1:8">
      <c r="A385" t="s">
        <v>855</v>
      </c>
      <c r="B385" t="s">
        <v>860</v>
      </c>
      <c r="C385" t="s">
        <v>514</v>
      </c>
      <c r="D385" s="446">
        <v>6.5</v>
      </c>
      <c r="G385" s="1">
        <v>138.5</v>
      </c>
      <c r="H385" s="1" t="s">
        <v>860</v>
      </c>
    </row>
    <row r="386" spans="1:8">
      <c r="A386" t="s">
        <v>855</v>
      </c>
      <c r="B386" t="s">
        <v>860</v>
      </c>
      <c r="C386" t="s">
        <v>514</v>
      </c>
      <c r="D386" s="446">
        <v>6.5</v>
      </c>
      <c r="G386" s="1">
        <v>138.5</v>
      </c>
      <c r="H386" s="1" t="s">
        <v>860</v>
      </c>
    </row>
    <row r="387" spans="1:8">
      <c r="A387" t="s">
        <v>855</v>
      </c>
      <c r="B387" t="s">
        <v>861</v>
      </c>
      <c r="C387" t="s">
        <v>105</v>
      </c>
      <c r="D387" s="446">
        <v>6.5</v>
      </c>
      <c r="G387" s="1">
        <v>138.5</v>
      </c>
      <c r="H387" s="1" t="s">
        <v>861</v>
      </c>
    </row>
    <row r="388" spans="1:8">
      <c r="A388" t="s">
        <v>855</v>
      </c>
      <c r="B388" t="s">
        <v>862</v>
      </c>
      <c r="C388" t="s">
        <v>844</v>
      </c>
      <c r="D388" s="446">
        <v>6.5</v>
      </c>
      <c r="G388" s="1">
        <v>138.5</v>
      </c>
      <c r="H388" s="1" t="s">
        <v>862</v>
      </c>
    </row>
    <row r="389" spans="1:8">
      <c r="A389" t="s">
        <v>855</v>
      </c>
      <c r="B389" t="s">
        <v>863</v>
      </c>
      <c r="C389" t="s">
        <v>105</v>
      </c>
      <c r="D389" s="446">
        <v>6.5</v>
      </c>
      <c r="G389" s="1">
        <v>138.5</v>
      </c>
      <c r="H389" s="1" t="s">
        <v>863</v>
      </c>
    </row>
    <row r="390" spans="1:8">
      <c r="A390" t="s">
        <v>855</v>
      </c>
      <c r="B390" t="s">
        <v>864</v>
      </c>
      <c r="C390" t="s">
        <v>769</v>
      </c>
      <c r="D390" s="446">
        <v>6.5</v>
      </c>
      <c r="G390" s="1">
        <v>138.5</v>
      </c>
      <c r="H390" s="1" t="s">
        <v>864</v>
      </c>
    </row>
    <row r="391" spans="1:8">
      <c r="A391" t="s">
        <v>855</v>
      </c>
      <c r="B391" t="s">
        <v>865</v>
      </c>
      <c r="C391" t="s">
        <v>799</v>
      </c>
      <c r="D391" s="446">
        <v>6.5</v>
      </c>
      <c r="G391" s="1">
        <v>138.5</v>
      </c>
      <c r="H391" s="1" t="s">
        <v>865</v>
      </c>
    </row>
    <row r="392" spans="1:8">
      <c r="A392" t="s">
        <v>855</v>
      </c>
      <c r="B392" t="s">
        <v>866</v>
      </c>
      <c r="C392" t="s">
        <v>105</v>
      </c>
      <c r="D392" s="446">
        <v>6.5</v>
      </c>
      <c r="G392" s="1">
        <v>138.5</v>
      </c>
      <c r="H392" s="1" t="s">
        <v>866</v>
      </c>
    </row>
    <row r="393" spans="1:8">
      <c r="A393" t="s">
        <v>855</v>
      </c>
      <c r="B393" t="s">
        <v>867</v>
      </c>
      <c r="C393" t="s">
        <v>105</v>
      </c>
      <c r="D393" s="446">
        <v>6.5</v>
      </c>
      <c r="G393" s="1">
        <v>138.5</v>
      </c>
      <c r="H393" s="1" t="s">
        <v>867</v>
      </c>
    </row>
    <row r="394" spans="1:8">
      <c r="A394" t="s">
        <v>855</v>
      </c>
      <c r="B394" t="s">
        <v>868</v>
      </c>
      <c r="C394" t="s">
        <v>769</v>
      </c>
      <c r="D394" s="446">
        <v>6.5</v>
      </c>
      <c r="G394" s="1">
        <v>138.5</v>
      </c>
      <c r="H394" s="1" t="s">
        <v>868</v>
      </c>
    </row>
    <row r="395" spans="1:8">
      <c r="A395" t="s">
        <v>855</v>
      </c>
      <c r="B395" t="s">
        <v>868</v>
      </c>
      <c r="C395" t="s">
        <v>769</v>
      </c>
      <c r="D395" s="446">
        <v>6.5</v>
      </c>
      <c r="G395" s="1">
        <v>138.5</v>
      </c>
      <c r="H395" s="1" t="s">
        <v>868</v>
      </c>
    </row>
    <row r="396" spans="1:8">
      <c r="A396" t="s">
        <v>855</v>
      </c>
      <c r="B396" t="s">
        <v>869</v>
      </c>
      <c r="C396" t="s">
        <v>774</v>
      </c>
      <c r="D396" s="446">
        <v>7</v>
      </c>
      <c r="G396" s="1">
        <v>148</v>
      </c>
      <c r="H396" s="1" t="s">
        <v>869</v>
      </c>
    </row>
    <row r="397" spans="1:8">
      <c r="A397" t="s">
        <v>855</v>
      </c>
      <c r="B397" t="s">
        <v>870</v>
      </c>
      <c r="C397" t="s">
        <v>571</v>
      </c>
      <c r="D397" s="446">
        <v>6</v>
      </c>
      <c r="G397" s="1">
        <v>129</v>
      </c>
      <c r="H397" s="1" t="s">
        <v>870</v>
      </c>
    </row>
    <row r="398" spans="1:8">
      <c r="A398" t="s">
        <v>855</v>
      </c>
      <c r="B398" t="s">
        <v>871</v>
      </c>
      <c r="C398" t="s">
        <v>774</v>
      </c>
      <c r="D398" s="446">
        <v>7</v>
      </c>
      <c r="G398" s="1">
        <v>148</v>
      </c>
      <c r="H398" s="1" t="s">
        <v>871</v>
      </c>
    </row>
    <row r="399" spans="1:8">
      <c r="A399" t="s">
        <v>855</v>
      </c>
      <c r="B399" t="s">
        <v>872</v>
      </c>
      <c r="C399" t="s">
        <v>774</v>
      </c>
      <c r="D399" s="446">
        <v>7</v>
      </c>
      <c r="G399" s="1">
        <v>148</v>
      </c>
      <c r="H399" s="1" t="s">
        <v>872</v>
      </c>
    </row>
    <row r="400" spans="1:8">
      <c r="A400" t="s">
        <v>855</v>
      </c>
      <c r="B400" t="s">
        <v>872</v>
      </c>
      <c r="C400" t="s">
        <v>774</v>
      </c>
      <c r="D400" s="446">
        <v>7</v>
      </c>
      <c r="G400" s="1">
        <v>148</v>
      </c>
      <c r="H400" s="1" t="s">
        <v>872</v>
      </c>
    </row>
    <row r="401" spans="1:8">
      <c r="A401" t="s">
        <v>855</v>
      </c>
      <c r="B401" t="s">
        <v>873</v>
      </c>
      <c r="C401" t="s">
        <v>774</v>
      </c>
      <c r="D401" s="446">
        <v>7</v>
      </c>
      <c r="G401" s="1">
        <v>148</v>
      </c>
      <c r="H401" s="1" t="s">
        <v>873</v>
      </c>
    </row>
    <row r="402" spans="1:8">
      <c r="A402" t="s">
        <v>874</v>
      </c>
      <c r="B402" t="s">
        <v>875</v>
      </c>
      <c r="C402" t="s">
        <v>876</v>
      </c>
      <c r="D402" s="446">
        <v>6.5</v>
      </c>
      <c r="G402" s="1">
        <v>138.5</v>
      </c>
      <c r="H402" s="1" t="s">
        <v>875</v>
      </c>
    </row>
    <row r="403" spans="1:8">
      <c r="A403" t="s">
        <v>874</v>
      </c>
      <c r="B403" t="s">
        <v>875</v>
      </c>
      <c r="C403" t="s">
        <v>876</v>
      </c>
      <c r="D403" s="446">
        <v>6.5</v>
      </c>
      <c r="G403" s="1">
        <v>138.5</v>
      </c>
      <c r="H403" s="1" t="s">
        <v>875</v>
      </c>
    </row>
    <row r="404" spans="1:8">
      <c r="A404" t="s">
        <v>874</v>
      </c>
      <c r="B404" t="s">
        <v>875</v>
      </c>
      <c r="C404" t="s">
        <v>478</v>
      </c>
      <c r="D404" s="446">
        <v>6.5</v>
      </c>
      <c r="G404" s="1">
        <v>138.5</v>
      </c>
      <c r="H404" s="1" t="s">
        <v>875</v>
      </c>
    </row>
    <row r="405" spans="1:8">
      <c r="A405" t="s">
        <v>874</v>
      </c>
      <c r="B405" t="s">
        <v>875</v>
      </c>
      <c r="C405" t="s">
        <v>876</v>
      </c>
      <c r="D405" s="446">
        <v>6.5</v>
      </c>
      <c r="G405" s="1">
        <v>138.5</v>
      </c>
      <c r="H405" s="1" t="s">
        <v>875</v>
      </c>
    </row>
    <row r="406" spans="1:8">
      <c r="A406" t="s">
        <v>874</v>
      </c>
      <c r="B406" t="s">
        <v>875</v>
      </c>
      <c r="C406" t="s">
        <v>876</v>
      </c>
      <c r="D406" s="446">
        <v>6.5</v>
      </c>
      <c r="G406" s="1">
        <v>138.5</v>
      </c>
      <c r="H406" s="1" t="s">
        <v>875</v>
      </c>
    </row>
    <row r="407" spans="1:8">
      <c r="A407" t="s">
        <v>874</v>
      </c>
      <c r="B407" t="s">
        <v>877</v>
      </c>
      <c r="C407" t="s">
        <v>503</v>
      </c>
      <c r="D407" s="446">
        <v>6.5</v>
      </c>
      <c r="G407" s="1">
        <v>138.5</v>
      </c>
      <c r="H407" s="1" t="s">
        <v>877</v>
      </c>
    </row>
    <row r="408" spans="1:8">
      <c r="A408" t="s">
        <v>874</v>
      </c>
      <c r="B408" t="s">
        <v>878</v>
      </c>
      <c r="C408" t="s">
        <v>503</v>
      </c>
      <c r="D408" s="446">
        <v>6.5</v>
      </c>
      <c r="G408" s="1">
        <v>138.5</v>
      </c>
      <c r="H408" s="1" t="s">
        <v>878</v>
      </c>
    </row>
    <row r="409" spans="1:8">
      <c r="A409" t="s">
        <v>874</v>
      </c>
      <c r="B409" t="s">
        <v>879</v>
      </c>
      <c r="C409" t="s">
        <v>774</v>
      </c>
      <c r="D409" s="446">
        <v>7</v>
      </c>
      <c r="G409" s="1">
        <v>148</v>
      </c>
      <c r="H409" s="1" t="s">
        <v>879</v>
      </c>
    </row>
    <row r="410" spans="1:8">
      <c r="A410" t="s">
        <v>880</v>
      </c>
      <c r="B410" t="s">
        <v>881</v>
      </c>
      <c r="C410" t="s">
        <v>882</v>
      </c>
      <c r="D410" s="446">
        <v>6.5</v>
      </c>
      <c r="G410" s="1">
        <v>138.5</v>
      </c>
      <c r="H410" s="1" t="s">
        <v>881</v>
      </c>
    </row>
    <row r="411" spans="1:8">
      <c r="A411" t="s">
        <v>880</v>
      </c>
      <c r="B411" t="s">
        <v>881</v>
      </c>
      <c r="C411" t="s">
        <v>882</v>
      </c>
      <c r="D411" s="446">
        <v>6.5</v>
      </c>
      <c r="G411" s="1">
        <v>138.5</v>
      </c>
      <c r="H411" s="1" t="s">
        <v>881</v>
      </c>
    </row>
    <row r="412" spans="1:8">
      <c r="A412" t="s">
        <v>880</v>
      </c>
      <c r="B412" t="s">
        <v>881</v>
      </c>
      <c r="C412" t="s">
        <v>607</v>
      </c>
      <c r="D412" s="446">
        <v>6.5</v>
      </c>
      <c r="G412" s="1">
        <v>138.5</v>
      </c>
      <c r="H412" s="1" t="s">
        <v>881</v>
      </c>
    </row>
    <row r="413" spans="1:8">
      <c r="A413" t="s">
        <v>880</v>
      </c>
      <c r="B413" t="s">
        <v>883</v>
      </c>
      <c r="C413" t="s">
        <v>884</v>
      </c>
      <c r="D413" s="446">
        <v>6.5</v>
      </c>
      <c r="G413" s="1">
        <v>138.5</v>
      </c>
      <c r="H413" s="1" t="s">
        <v>883</v>
      </c>
    </row>
    <row r="414" spans="1:8">
      <c r="A414" t="s">
        <v>880</v>
      </c>
      <c r="B414" t="s">
        <v>883</v>
      </c>
      <c r="C414" t="s">
        <v>884</v>
      </c>
      <c r="D414" s="446">
        <v>6.5</v>
      </c>
      <c r="G414" s="1">
        <v>138.5</v>
      </c>
      <c r="H414" s="1" t="s">
        <v>883</v>
      </c>
    </row>
    <row r="415" spans="1:8">
      <c r="A415" t="s">
        <v>880</v>
      </c>
      <c r="B415" t="s">
        <v>883</v>
      </c>
      <c r="C415" t="s">
        <v>614</v>
      </c>
      <c r="D415" s="446">
        <v>6.5</v>
      </c>
      <c r="G415" s="1">
        <v>138.5</v>
      </c>
      <c r="H415" s="1" t="s">
        <v>883</v>
      </c>
    </row>
    <row r="416" spans="1:8">
      <c r="A416" t="s">
        <v>880</v>
      </c>
      <c r="B416" t="s">
        <v>885</v>
      </c>
      <c r="C416" t="s">
        <v>614</v>
      </c>
      <c r="D416" s="446">
        <v>6.5</v>
      </c>
      <c r="G416" s="1">
        <v>138.5</v>
      </c>
      <c r="H416" s="1" t="s">
        <v>885</v>
      </c>
    </row>
    <row r="417" spans="1:8">
      <c r="A417" t="s">
        <v>880</v>
      </c>
      <c r="B417" t="s">
        <v>885</v>
      </c>
      <c r="C417" t="s">
        <v>614</v>
      </c>
      <c r="D417" s="446">
        <v>6.5</v>
      </c>
      <c r="G417" s="1">
        <v>138.5</v>
      </c>
      <c r="H417" s="1" t="s">
        <v>885</v>
      </c>
    </row>
    <row r="418" spans="1:8">
      <c r="A418" t="s">
        <v>880</v>
      </c>
      <c r="B418" t="s">
        <v>886</v>
      </c>
      <c r="C418" t="s">
        <v>614</v>
      </c>
      <c r="D418" s="446">
        <v>6.5</v>
      </c>
      <c r="G418" s="1">
        <v>138.5</v>
      </c>
      <c r="H418" s="1" t="s">
        <v>886</v>
      </c>
    </row>
    <row r="419" spans="1:8">
      <c r="A419" t="s">
        <v>880</v>
      </c>
      <c r="B419" t="s">
        <v>886</v>
      </c>
      <c r="C419" t="s">
        <v>614</v>
      </c>
      <c r="D419" s="446">
        <v>6.5</v>
      </c>
      <c r="G419" s="1">
        <v>138.5</v>
      </c>
      <c r="H419" s="1" t="s">
        <v>886</v>
      </c>
    </row>
    <row r="420" spans="1:8">
      <c r="A420" t="s">
        <v>880</v>
      </c>
      <c r="B420" t="s">
        <v>887</v>
      </c>
      <c r="C420" t="s">
        <v>614</v>
      </c>
      <c r="D420" s="446">
        <v>6.5</v>
      </c>
      <c r="G420" s="1">
        <v>138.5</v>
      </c>
      <c r="H420" s="1" t="s">
        <v>887</v>
      </c>
    </row>
    <row r="421" spans="1:8">
      <c r="A421" t="s">
        <v>880</v>
      </c>
      <c r="B421" t="s">
        <v>887</v>
      </c>
      <c r="C421" t="s">
        <v>614</v>
      </c>
      <c r="D421" s="446">
        <v>6.5</v>
      </c>
      <c r="G421" s="1">
        <v>138.5</v>
      </c>
      <c r="H421" s="1" t="s">
        <v>887</v>
      </c>
    </row>
    <row r="422" spans="1:8">
      <c r="A422" t="s">
        <v>880</v>
      </c>
      <c r="B422" t="s">
        <v>888</v>
      </c>
      <c r="C422" t="s">
        <v>614</v>
      </c>
      <c r="D422" s="446">
        <v>6.5</v>
      </c>
      <c r="G422" s="1">
        <v>138.5</v>
      </c>
      <c r="H422" s="1" t="s">
        <v>888</v>
      </c>
    </row>
    <row r="423" spans="1:8">
      <c r="A423" t="s">
        <v>880</v>
      </c>
      <c r="B423" t="s">
        <v>888</v>
      </c>
      <c r="C423" t="s">
        <v>614</v>
      </c>
      <c r="D423" s="446">
        <v>6.5</v>
      </c>
      <c r="G423" s="1">
        <v>138.5</v>
      </c>
      <c r="H423" s="1" t="s">
        <v>888</v>
      </c>
    </row>
    <row r="424" spans="1:8">
      <c r="A424" t="s">
        <v>880</v>
      </c>
      <c r="B424" t="s">
        <v>889</v>
      </c>
      <c r="C424" t="s">
        <v>614</v>
      </c>
      <c r="D424" s="446">
        <v>6.5</v>
      </c>
      <c r="G424" s="1">
        <v>138.5</v>
      </c>
      <c r="H424" s="1" t="s">
        <v>889</v>
      </c>
    </row>
    <row r="425" spans="1:8">
      <c r="A425" t="s">
        <v>880</v>
      </c>
      <c r="B425" t="s">
        <v>890</v>
      </c>
      <c r="C425" t="s">
        <v>105</v>
      </c>
      <c r="D425" s="446">
        <v>6.5</v>
      </c>
      <c r="G425" s="1">
        <v>138.5</v>
      </c>
      <c r="H425" s="1" t="s">
        <v>890</v>
      </c>
    </row>
    <row r="426" spans="1:8">
      <c r="A426" t="s">
        <v>880</v>
      </c>
      <c r="B426" t="s">
        <v>891</v>
      </c>
      <c r="C426" t="s">
        <v>105</v>
      </c>
      <c r="D426" s="446">
        <v>6.5</v>
      </c>
      <c r="G426" s="1">
        <v>138.5</v>
      </c>
      <c r="H426" s="1" t="s">
        <v>891</v>
      </c>
    </row>
    <row r="427" spans="1:8">
      <c r="A427" t="s">
        <v>880</v>
      </c>
      <c r="B427" t="s">
        <v>891</v>
      </c>
      <c r="C427" t="s">
        <v>105</v>
      </c>
      <c r="D427" s="446">
        <v>6.5</v>
      </c>
      <c r="G427" s="1">
        <v>138.5</v>
      </c>
      <c r="H427" s="1" t="s">
        <v>891</v>
      </c>
    </row>
    <row r="428" spans="1:8">
      <c r="A428" t="s">
        <v>880</v>
      </c>
      <c r="B428" t="s">
        <v>892</v>
      </c>
      <c r="C428" t="s">
        <v>105</v>
      </c>
      <c r="D428" s="446">
        <v>6.5</v>
      </c>
      <c r="G428" s="1">
        <v>138.5</v>
      </c>
      <c r="H428" s="1" t="s">
        <v>892</v>
      </c>
    </row>
    <row r="429" spans="1:8">
      <c r="A429" t="s">
        <v>880</v>
      </c>
      <c r="B429" t="s">
        <v>893</v>
      </c>
      <c r="C429" t="s">
        <v>105</v>
      </c>
      <c r="D429" s="446">
        <v>6.5</v>
      </c>
      <c r="G429" s="1">
        <v>138.5</v>
      </c>
      <c r="H429" s="1" t="s">
        <v>893</v>
      </c>
    </row>
    <row r="430" spans="1:8">
      <c r="A430" t="s">
        <v>880</v>
      </c>
      <c r="B430" t="s">
        <v>894</v>
      </c>
      <c r="C430" t="s">
        <v>105</v>
      </c>
      <c r="D430" s="446">
        <v>6.5</v>
      </c>
      <c r="G430" s="1">
        <v>138.5</v>
      </c>
      <c r="H430" s="1" t="s">
        <v>894</v>
      </c>
    </row>
    <row r="431" spans="1:8">
      <c r="A431" t="s">
        <v>880</v>
      </c>
      <c r="B431" t="s">
        <v>894</v>
      </c>
      <c r="C431" t="s">
        <v>105</v>
      </c>
      <c r="D431" s="446">
        <v>6.5</v>
      </c>
      <c r="G431" s="1">
        <v>138.5</v>
      </c>
      <c r="H431" s="1" t="s">
        <v>894</v>
      </c>
    </row>
    <row r="432" spans="1:8">
      <c r="A432" t="s">
        <v>880</v>
      </c>
      <c r="B432" t="s">
        <v>895</v>
      </c>
      <c r="C432" t="s">
        <v>774</v>
      </c>
      <c r="D432" s="446">
        <v>7</v>
      </c>
      <c r="G432" s="1">
        <v>148</v>
      </c>
      <c r="H432" s="1" t="s">
        <v>895</v>
      </c>
    </row>
    <row r="433" spans="1:8">
      <c r="A433" t="s">
        <v>880</v>
      </c>
      <c r="B433" t="s">
        <v>895</v>
      </c>
      <c r="C433" t="s">
        <v>774</v>
      </c>
      <c r="D433" s="446">
        <v>7</v>
      </c>
      <c r="G433" s="1">
        <v>148</v>
      </c>
      <c r="H433" s="1" t="s">
        <v>895</v>
      </c>
    </row>
    <row r="434" spans="1:8">
      <c r="A434" t="s">
        <v>880</v>
      </c>
      <c r="B434" t="s">
        <v>896</v>
      </c>
      <c r="C434" t="s">
        <v>774</v>
      </c>
      <c r="D434" s="446">
        <v>7</v>
      </c>
      <c r="G434" s="1">
        <v>148</v>
      </c>
      <c r="H434" s="1" t="s">
        <v>896</v>
      </c>
    </row>
    <row r="435" spans="1:8">
      <c r="A435" t="s">
        <v>880</v>
      </c>
      <c r="B435" t="s">
        <v>896</v>
      </c>
      <c r="C435" t="s">
        <v>774</v>
      </c>
      <c r="D435" s="446">
        <v>7</v>
      </c>
      <c r="G435" s="1">
        <v>148</v>
      </c>
      <c r="H435" s="1" t="s">
        <v>896</v>
      </c>
    </row>
    <row r="436" spans="1:8">
      <c r="A436" t="s">
        <v>880</v>
      </c>
      <c r="B436" t="s">
        <v>897</v>
      </c>
      <c r="C436" t="s">
        <v>774</v>
      </c>
      <c r="D436" s="446">
        <v>7</v>
      </c>
      <c r="G436" s="1">
        <v>148</v>
      </c>
      <c r="H436" s="1" t="s">
        <v>897</v>
      </c>
    </row>
    <row r="437" spans="1:8">
      <c r="A437" t="s">
        <v>880</v>
      </c>
      <c r="B437" t="s">
        <v>897</v>
      </c>
      <c r="C437" t="s">
        <v>774</v>
      </c>
      <c r="D437" s="446">
        <v>7</v>
      </c>
      <c r="G437" s="1">
        <v>148</v>
      </c>
      <c r="H437" s="1" t="s">
        <v>897</v>
      </c>
    </row>
    <row r="438" spans="1:8">
      <c r="A438" t="s">
        <v>880</v>
      </c>
      <c r="B438" t="s">
        <v>898</v>
      </c>
      <c r="C438" t="s">
        <v>571</v>
      </c>
      <c r="D438" s="446">
        <v>7</v>
      </c>
      <c r="G438" s="1">
        <v>148</v>
      </c>
      <c r="H438" s="1" t="s">
        <v>898</v>
      </c>
    </row>
    <row r="439" spans="1:8">
      <c r="A439" t="s">
        <v>880</v>
      </c>
      <c r="B439" t="s">
        <v>898</v>
      </c>
      <c r="C439" t="s">
        <v>774</v>
      </c>
      <c r="D439" s="446">
        <v>7</v>
      </c>
      <c r="G439" s="1">
        <v>148</v>
      </c>
      <c r="H439" s="1" t="s">
        <v>898</v>
      </c>
    </row>
    <row r="440" spans="1:8">
      <c r="A440" t="s">
        <v>880</v>
      </c>
      <c r="B440" t="s">
        <v>899</v>
      </c>
      <c r="C440" t="s">
        <v>774</v>
      </c>
      <c r="D440" s="446">
        <v>7</v>
      </c>
      <c r="G440" s="1">
        <v>148</v>
      </c>
      <c r="H440" s="1" t="s">
        <v>899</v>
      </c>
    </row>
    <row r="441" spans="1:8">
      <c r="A441" t="s">
        <v>880</v>
      </c>
      <c r="B441" t="s">
        <v>899</v>
      </c>
      <c r="C441" t="s">
        <v>774</v>
      </c>
      <c r="D441" s="446">
        <v>7</v>
      </c>
      <c r="G441" s="1">
        <v>148</v>
      </c>
      <c r="H441" s="1" t="s">
        <v>899</v>
      </c>
    </row>
    <row r="442" spans="1:8">
      <c r="A442" t="s">
        <v>880</v>
      </c>
      <c r="B442" t="s">
        <v>900</v>
      </c>
      <c r="C442" t="s">
        <v>774</v>
      </c>
      <c r="D442" s="446">
        <v>7</v>
      </c>
      <c r="G442" s="1">
        <v>148</v>
      </c>
      <c r="H442" s="1" t="s">
        <v>900</v>
      </c>
    </row>
    <row r="443" spans="1:8">
      <c r="A443" t="s">
        <v>880</v>
      </c>
      <c r="B443" t="s">
        <v>900</v>
      </c>
      <c r="C443" t="s">
        <v>774</v>
      </c>
      <c r="D443" s="446">
        <v>7</v>
      </c>
      <c r="G443" s="1">
        <v>148</v>
      </c>
      <c r="H443" s="1" t="s">
        <v>900</v>
      </c>
    </row>
    <row r="444" spans="1:8">
      <c r="A444" t="s">
        <v>901</v>
      </c>
      <c r="B444" t="s">
        <v>902</v>
      </c>
      <c r="C444" t="s">
        <v>903</v>
      </c>
      <c r="D444" s="446">
        <v>6</v>
      </c>
      <c r="G444" s="1">
        <v>129</v>
      </c>
      <c r="H444" s="1" t="s">
        <v>902</v>
      </c>
    </row>
    <row r="445" spans="1:8">
      <c r="A445" t="s">
        <v>901</v>
      </c>
      <c r="B445" t="s">
        <v>902</v>
      </c>
      <c r="C445" t="s">
        <v>903</v>
      </c>
      <c r="D445" s="446">
        <v>6</v>
      </c>
      <c r="G445" s="1">
        <v>129</v>
      </c>
      <c r="H445" s="1" t="s">
        <v>902</v>
      </c>
    </row>
    <row r="446" spans="1:8">
      <c r="A446" t="s">
        <v>901</v>
      </c>
      <c r="B446" t="s">
        <v>902</v>
      </c>
      <c r="C446" t="s">
        <v>472</v>
      </c>
      <c r="D446" s="446">
        <v>6</v>
      </c>
      <c r="G446" s="1">
        <v>129</v>
      </c>
      <c r="H446" s="1" t="s">
        <v>902</v>
      </c>
    </row>
    <row r="447" spans="1:8">
      <c r="A447" t="s">
        <v>901</v>
      </c>
      <c r="B447" t="s">
        <v>904</v>
      </c>
      <c r="C447" t="s">
        <v>769</v>
      </c>
      <c r="D447" s="446">
        <v>6</v>
      </c>
      <c r="G447" s="1">
        <v>129</v>
      </c>
      <c r="H447" s="1" t="s">
        <v>904</v>
      </c>
    </row>
    <row r="448" spans="1:8">
      <c r="A448" t="s">
        <v>901</v>
      </c>
      <c r="B448" t="s">
        <v>905</v>
      </c>
      <c r="C448" t="s">
        <v>844</v>
      </c>
      <c r="D448" s="446">
        <v>6</v>
      </c>
      <c r="G448" s="1">
        <v>129</v>
      </c>
      <c r="H448" s="1" t="s">
        <v>905</v>
      </c>
    </row>
    <row r="449" spans="1:8">
      <c r="A449" t="s">
        <v>901</v>
      </c>
      <c r="B449" t="s">
        <v>906</v>
      </c>
      <c r="C449" t="s">
        <v>769</v>
      </c>
      <c r="D449" s="446">
        <v>6</v>
      </c>
      <c r="G449" s="1">
        <v>129</v>
      </c>
      <c r="H449" s="1" t="s">
        <v>906</v>
      </c>
    </row>
    <row r="450" spans="1:8">
      <c r="A450" t="s">
        <v>901</v>
      </c>
      <c r="B450" t="s">
        <v>907</v>
      </c>
      <c r="C450" t="s">
        <v>767</v>
      </c>
      <c r="D450" s="446">
        <v>6</v>
      </c>
      <c r="G450" s="1">
        <v>129</v>
      </c>
      <c r="H450" s="1" t="s">
        <v>907</v>
      </c>
    </row>
    <row r="451" spans="1:8">
      <c r="A451" t="s">
        <v>901</v>
      </c>
      <c r="B451" t="s">
        <v>908</v>
      </c>
      <c r="C451" t="s">
        <v>769</v>
      </c>
      <c r="D451" s="446">
        <v>6</v>
      </c>
      <c r="G451" s="1">
        <v>129</v>
      </c>
      <c r="H451" s="1" t="s">
        <v>908</v>
      </c>
    </row>
    <row r="452" spans="1:8">
      <c r="A452" t="s">
        <v>901</v>
      </c>
      <c r="B452" t="s">
        <v>909</v>
      </c>
      <c r="C452" t="s">
        <v>910</v>
      </c>
      <c r="D452" s="446">
        <v>6</v>
      </c>
      <c r="G452" s="1">
        <v>129</v>
      </c>
      <c r="H452" s="1" t="s">
        <v>909</v>
      </c>
    </row>
    <row r="453" spans="1:8">
      <c r="A453" t="s">
        <v>901</v>
      </c>
      <c r="B453" t="s">
        <v>911</v>
      </c>
      <c r="C453" t="s">
        <v>765</v>
      </c>
      <c r="D453" s="446">
        <v>6</v>
      </c>
      <c r="G453" s="1">
        <v>129</v>
      </c>
      <c r="H453" s="1" t="s">
        <v>911</v>
      </c>
    </row>
    <row r="454" spans="1:8">
      <c r="A454" t="s">
        <v>901</v>
      </c>
      <c r="B454" t="s">
        <v>911</v>
      </c>
      <c r="C454" t="s">
        <v>765</v>
      </c>
      <c r="D454" s="446">
        <v>6</v>
      </c>
      <c r="G454" s="1">
        <v>129</v>
      </c>
      <c r="H454" s="1" t="s">
        <v>911</v>
      </c>
    </row>
    <row r="455" spans="1:8">
      <c r="A455" t="s">
        <v>901</v>
      </c>
      <c r="B455" t="s">
        <v>912</v>
      </c>
      <c r="C455" t="s">
        <v>105</v>
      </c>
      <c r="D455" s="446">
        <v>6</v>
      </c>
      <c r="G455" s="1">
        <v>129</v>
      </c>
      <c r="H455" s="1" t="s">
        <v>912</v>
      </c>
    </row>
    <row r="456" spans="1:8">
      <c r="A456" t="s">
        <v>901</v>
      </c>
      <c r="B456" t="s">
        <v>913</v>
      </c>
      <c r="C456" t="s">
        <v>571</v>
      </c>
      <c r="D456" s="446">
        <v>6</v>
      </c>
      <c r="G456" s="1">
        <v>129</v>
      </c>
      <c r="H456" s="1" t="s">
        <v>913</v>
      </c>
    </row>
    <row r="457" spans="1:8">
      <c r="A457" t="s">
        <v>901</v>
      </c>
      <c r="B457" t="s">
        <v>913</v>
      </c>
      <c r="C457" t="s">
        <v>816</v>
      </c>
      <c r="D457" s="446">
        <v>7</v>
      </c>
      <c r="G457" s="1">
        <v>148</v>
      </c>
      <c r="H457" s="1" t="s">
        <v>913</v>
      </c>
    </row>
    <row r="458" spans="1:8">
      <c r="A458" t="s">
        <v>901</v>
      </c>
      <c r="B458" t="s">
        <v>914</v>
      </c>
      <c r="C458" t="s">
        <v>774</v>
      </c>
      <c r="D458" s="446">
        <v>6</v>
      </c>
      <c r="G458" s="1">
        <v>129</v>
      </c>
      <c r="H458" s="1" t="s">
        <v>914</v>
      </c>
    </row>
    <row r="459" spans="1:8">
      <c r="A459" t="s">
        <v>901</v>
      </c>
      <c r="B459" t="s">
        <v>915</v>
      </c>
      <c r="C459" t="s">
        <v>774</v>
      </c>
      <c r="D459" s="446">
        <v>6</v>
      </c>
      <c r="G459" s="1">
        <v>129</v>
      </c>
      <c r="H459" s="1" t="s">
        <v>915</v>
      </c>
    </row>
    <row r="460" spans="1:8">
      <c r="A460" t="s">
        <v>901</v>
      </c>
      <c r="B460" t="s">
        <v>916</v>
      </c>
      <c r="C460" t="s">
        <v>774</v>
      </c>
      <c r="D460" s="446">
        <v>6</v>
      </c>
      <c r="G460" s="1">
        <v>129</v>
      </c>
      <c r="H460" s="1" t="s">
        <v>916</v>
      </c>
    </row>
    <row r="461" spans="1:8">
      <c r="A461" t="s">
        <v>901</v>
      </c>
      <c r="B461" t="s">
        <v>917</v>
      </c>
      <c r="C461" t="s">
        <v>774</v>
      </c>
      <c r="D461" s="446">
        <v>6</v>
      </c>
      <c r="G461" s="1">
        <v>129</v>
      </c>
      <c r="H461" s="1" t="s">
        <v>917</v>
      </c>
    </row>
    <row r="462" spans="1:8">
      <c r="A462" t="s">
        <v>901</v>
      </c>
      <c r="B462" t="s">
        <v>918</v>
      </c>
      <c r="C462" t="s">
        <v>774</v>
      </c>
      <c r="D462" s="446">
        <v>6</v>
      </c>
      <c r="G462" s="1">
        <v>129</v>
      </c>
      <c r="H462" s="1" t="s">
        <v>918</v>
      </c>
    </row>
    <row r="463" spans="1:8" s="443" customFormat="1">
      <c r="A463" s="443" t="s">
        <v>919</v>
      </c>
      <c r="B463" s="443" t="s">
        <v>920</v>
      </c>
      <c r="C463" s="443" t="s">
        <v>921</v>
      </c>
      <c r="D463" s="447">
        <v>6.5</v>
      </c>
      <c r="G463" s="449">
        <v>138.5</v>
      </c>
      <c r="H463" s="449" t="s">
        <v>920</v>
      </c>
    </row>
    <row r="464" spans="1:8">
      <c r="A464" t="s">
        <v>919</v>
      </c>
      <c r="B464" t="s">
        <v>920</v>
      </c>
      <c r="C464" t="s">
        <v>922</v>
      </c>
      <c r="D464" s="446">
        <v>6.5</v>
      </c>
      <c r="G464" s="1">
        <v>138.5</v>
      </c>
      <c r="H464" s="1" t="s">
        <v>920</v>
      </c>
    </row>
    <row r="465" spans="1:8">
      <c r="A465" t="s">
        <v>919</v>
      </c>
      <c r="B465" t="s">
        <v>923</v>
      </c>
      <c r="C465" t="s">
        <v>924</v>
      </c>
      <c r="D465" s="446">
        <v>6</v>
      </c>
      <c r="G465" s="1">
        <v>129</v>
      </c>
      <c r="H465" s="1" t="s">
        <v>923</v>
      </c>
    </row>
    <row r="466" spans="1:8">
      <c r="A466" t="s">
        <v>919</v>
      </c>
      <c r="B466" t="s">
        <v>923</v>
      </c>
      <c r="C466" t="s">
        <v>924</v>
      </c>
      <c r="D466" s="446">
        <v>6</v>
      </c>
      <c r="G466" s="1">
        <v>129</v>
      </c>
      <c r="H466" s="1" t="s">
        <v>923</v>
      </c>
    </row>
    <row r="467" spans="1:8">
      <c r="A467" t="s">
        <v>919</v>
      </c>
      <c r="B467" t="s">
        <v>923</v>
      </c>
      <c r="C467" t="s">
        <v>924</v>
      </c>
      <c r="D467" s="446">
        <v>6</v>
      </c>
      <c r="G467" s="1">
        <v>129</v>
      </c>
      <c r="H467" s="1" t="s">
        <v>923</v>
      </c>
    </row>
    <row r="468" spans="1:8">
      <c r="A468" t="s">
        <v>919</v>
      </c>
      <c r="B468" t="s">
        <v>923</v>
      </c>
      <c r="C468" t="s">
        <v>924</v>
      </c>
      <c r="D468" s="446">
        <v>6</v>
      </c>
      <c r="G468" s="1">
        <v>129</v>
      </c>
      <c r="H468" s="1" t="s">
        <v>923</v>
      </c>
    </row>
    <row r="469" spans="1:8">
      <c r="A469" t="s">
        <v>919</v>
      </c>
      <c r="B469" t="s">
        <v>925</v>
      </c>
      <c r="C469" t="s">
        <v>926</v>
      </c>
      <c r="D469" s="446">
        <v>6</v>
      </c>
      <c r="G469" s="1">
        <v>129</v>
      </c>
      <c r="H469" s="1" t="s">
        <v>925</v>
      </c>
    </row>
    <row r="470" spans="1:8">
      <c r="A470" t="s">
        <v>919</v>
      </c>
      <c r="B470" t="s">
        <v>925</v>
      </c>
      <c r="C470" t="s">
        <v>926</v>
      </c>
      <c r="D470" s="446">
        <v>6</v>
      </c>
      <c r="G470" s="1">
        <v>129</v>
      </c>
      <c r="H470" s="1" t="s">
        <v>925</v>
      </c>
    </row>
    <row r="471" spans="1:8">
      <c r="A471" t="s">
        <v>919</v>
      </c>
      <c r="B471" t="s">
        <v>927</v>
      </c>
      <c r="C471" t="s">
        <v>928</v>
      </c>
      <c r="D471" s="446">
        <v>6</v>
      </c>
      <c r="G471" s="1">
        <v>129</v>
      </c>
      <c r="H471" s="1" t="s">
        <v>927</v>
      </c>
    </row>
    <row r="472" spans="1:8">
      <c r="A472" t="s">
        <v>919</v>
      </c>
      <c r="B472" t="s">
        <v>927</v>
      </c>
      <c r="C472" t="s">
        <v>928</v>
      </c>
      <c r="D472" s="446">
        <v>6</v>
      </c>
      <c r="G472" s="1">
        <v>129</v>
      </c>
      <c r="H472" s="1" t="s">
        <v>927</v>
      </c>
    </row>
    <row r="473" spans="1:8">
      <c r="A473" t="s">
        <v>919</v>
      </c>
      <c r="B473" t="s">
        <v>929</v>
      </c>
      <c r="C473" t="s">
        <v>926</v>
      </c>
      <c r="D473" s="446">
        <v>6</v>
      </c>
      <c r="G473" s="1">
        <v>129</v>
      </c>
      <c r="H473" s="1" t="s">
        <v>929</v>
      </c>
    </row>
    <row r="474" spans="1:8">
      <c r="A474" t="s">
        <v>919</v>
      </c>
      <c r="B474" t="s">
        <v>929</v>
      </c>
      <c r="C474" t="s">
        <v>926</v>
      </c>
      <c r="D474" s="446">
        <v>6</v>
      </c>
      <c r="G474" s="1">
        <v>129</v>
      </c>
      <c r="H474" s="1" t="s">
        <v>929</v>
      </c>
    </row>
    <row r="475" spans="1:8">
      <c r="A475" t="s">
        <v>919</v>
      </c>
      <c r="B475" t="s">
        <v>930</v>
      </c>
      <c r="C475" t="s">
        <v>931</v>
      </c>
      <c r="D475" s="446">
        <v>6</v>
      </c>
      <c r="G475" s="1">
        <v>129</v>
      </c>
      <c r="H475" s="1" t="s">
        <v>930</v>
      </c>
    </row>
    <row r="476" spans="1:8">
      <c r="A476" t="s">
        <v>919</v>
      </c>
      <c r="B476" t="s">
        <v>930</v>
      </c>
      <c r="C476" t="s">
        <v>931</v>
      </c>
      <c r="D476" s="446">
        <v>6</v>
      </c>
      <c r="G476" s="1">
        <v>129</v>
      </c>
      <c r="H476" s="1" t="s">
        <v>930</v>
      </c>
    </row>
    <row r="477" spans="1:8">
      <c r="A477" t="s">
        <v>919</v>
      </c>
      <c r="B477" t="s">
        <v>932</v>
      </c>
      <c r="C477" t="s">
        <v>573</v>
      </c>
      <c r="D477" s="446">
        <v>7</v>
      </c>
      <c r="G477" s="1">
        <v>148</v>
      </c>
      <c r="H477" s="1" t="s">
        <v>932</v>
      </c>
    </row>
    <row r="478" spans="1:8">
      <c r="A478" t="s">
        <v>919</v>
      </c>
      <c r="B478" t="s">
        <v>933</v>
      </c>
      <c r="C478" t="s">
        <v>924</v>
      </c>
      <c r="D478" s="446">
        <v>6</v>
      </c>
      <c r="G478" s="1">
        <v>129</v>
      </c>
      <c r="H478" s="1" t="s">
        <v>933</v>
      </c>
    </row>
    <row r="479" spans="1:8">
      <c r="A479" t="s">
        <v>919</v>
      </c>
      <c r="B479" t="s">
        <v>933</v>
      </c>
      <c r="C479" t="s">
        <v>924</v>
      </c>
      <c r="D479" s="446">
        <v>6</v>
      </c>
      <c r="G479" s="1">
        <v>129</v>
      </c>
      <c r="H479" s="1" t="s">
        <v>933</v>
      </c>
    </row>
    <row r="480" spans="1:8">
      <c r="A480" t="s">
        <v>919</v>
      </c>
      <c r="B480" t="s">
        <v>934</v>
      </c>
      <c r="C480" t="s">
        <v>931</v>
      </c>
      <c r="D480" s="446">
        <v>6</v>
      </c>
      <c r="G480" s="1">
        <v>129</v>
      </c>
      <c r="H480" s="1" t="s">
        <v>934</v>
      </c>
    </row>
    <row r="481" spans="1:8">
      <c r="A481" t="s">
        <v>919</v>
      </c>
      <c r="B481" t="s">
        <v>935</v>
      </c>
      <c r="C481" t="s">
        <v>928</v>
      </c>
      <c r="D481" s="446">
        <v>6</v>
      </c>
      <c r="G481" s="1">
        <v>129</v>
      </c>
      <c r="H481" s="1" t="s">
        <v>935</v>
      </c>
    </row>
    <row r="482" spans="1:8">
      <c r="A482" t="s">
        <v>919</v>
      </c>
      <c r="B482" t="s">
        <v>935</v>
      </c>
      <c r="C482" t="s">
        <v>928</v>
      </c>
      <c r="D482" s="446">
        <v>6</v>
      </c>
      <c r="G482" s="1">
        <v>129</v>
      </c>
      <c r="H482" s="1" t="s">
        <v>935</v>
      </c>
    </row>
    <row r="483" spans="1:8">
      <c r="A483" t="s">
        <v>919</v>
      </c>
      <c r="B483" t="s">
        <v>936</v>
      </c>
      <c r="C483" t="s">
        <v>928</v>
      </c>
      <c r="D483" s="446">
        <v>6</v>
      </c>
      <c r="G483" s="1">
        <v>129</v>
      </c>
      <c r="H483" s="1" t="s">
        <v>936</v>
      </c>
    </row>
    <row r="484" spans="1:8">
      <c r="A484" t="s">
        <v>919</v>
      </c>
      <c r="B484" t="s">
        <v>937</v>
      </c>
      <c r="C484" t="s">
        <v>938</v>
      </c>
      <c r="D484" s="446">
        <v>6</v>
      </c>
      <c r="G484" s="1">
        <v>129</v>
      </c>
      <c r="H484" s="1" t="s">
        <v>937</v>
      </c>
    </row>
    <row r="485" spans="1:8">
      <c r="A485" t="s">
        <v>919</v>
      </c>
      <c r="B485" t="s">
        <v>937</v>
      </c>
      <c r="C485" t="s">
        <v>938</v>
      </c>
      <c r="D485" s="446">
        <v>6</v>
      </c>
      <c r="G485" s="1">
        <v>129</v>
      </c>
      <c r="H485" s="1" t="s">
        <v>937</v>
      </c>
    </row>
    <row r="486" spans="1:8" s="443" customFormat="1">
      <c r="A486" s="443" t="s">
        <v>939</v>
      </c>
      <c r="B486" s="443" t="s">
        <v>940</v>
      </c>
      <c r="C486" s="443" t="s">
        <v>941</v>
      </c>
      <c r="D486" s="447">
        <v>6.5</v>
      </c>
      <c r="G486" s="449">
        <v>138.5</v>
      </c>
      <c r="H486" s="449" t="s">
        <v>940</v>
      </c>
    </row>
    <row r="487" spans="1:8">
      <c r="A487" t="s">
        <v>939</v>
      </c>
      <c r="B487" t="s">
        <v>940</v>
      </c>
      <c r="C487" t="s">
        <v>941</v>
      </c>
      <c r="D487" s="446">
        <v>6.5</v>
      </c>
      <c r="G487" s="1">
        <v>138.5</v>
      </c>
      <c r="H487" s="1" t="s">
        <v>940</v>
      </c>
    </row>
    <row r="488" spans="1:8">
      <c r="A488" t="s">
        <v>939</v>
      </c>
      <c r="B488" t="s">
        <v>942</v>
      </c>
      <c r="C488" t="s">
        <v>931</v>
      </c>
      <c r="D488" s="446">
        <v>6</v>
      </c>
      <c r="G488" s="1">
        <v>129</v>
      </c>
      <c r="H488" s="1" t="s">
        <v>942</v>
      </c>
    </row>
    <row r="489" spans="1:8">
      <c r="A489" t="s">
        <v>939</v>
      </c>
      <c r="B489" t="s">
        <v>943</v>
      </c>
      <c r="C489" t="s">
        <v>931</v>
      </c>
      <c r="D489" s="446">
        <v>6</v>
      </c>
      <c r="G489" s="1">
        <v>129</v>
      </c>
      <c r="H489" s="1" t="s">
        <v>943</v>
      </c>
    </row>
    <row r="490" spans="1:8">
      <c r="A490" t="s">
        <v>939</v>
      </c>
      <c r="B490" t="s">
        <v>944</v>
      </c>
      <c r="C490" t="s">
        <v>931</v>
      </c>
      <c r="D490" s="446">
        <v>6</v>
      </c>
      <c r="G490" s="1">
        <v>129</v>
      </c>
      <c r="H490" s="1" t="s">
        <v>944</v>
      </c>
    </row>
    <row r="491" spans="1:8">
      <c r="A491" t="s">
        <v>939</v>
      </c>
      <c r="B491" t="s">
        <v>945</v>
      </c>
      <c r="C491" t="s">
        <v>573</v>
      </c>
      <c r="D491" s="446">
        <v>7</v>
      </c>
      <c r="G491" s="1">
        <v>148</v>
      </c>
      <c r="H491" s="1" t="s">
        <v>945</v>
      </c>
    </row>
    <row r="492" spans="1:8" s="443" customFormat="1">
      <c r="A492" s="443" t="s">
        <v>946</v>
      </c>
      <c r="B492" s="443" t="s">
        <v>947</v>
      </c>
      <c r="C492" s="443" t="s">
        <v>948</v>
      </c>
      <c r="D492" s="447">
        <v>6.5</v>
      </c>
      <c r="G492" s="449">
        <v>138.5</v>
      </c>
      <c r="H492" s="449" t="s">
        <v>947</v>
      </c>
    </row>
    <row r="493" spans="1:8">
      <c r="A493" t="s">
        <v>946</v>
      </c>
      <c r="B493" t="s">
        <v>947</v>
      </c>
      <c r="C493" t="s">
        <v>762</v>
      </c>
      <c r="D493" s="446">
        <v>6.5</v>
      </c>
      <c r="G493" s="1">
        <v>138.5</v>
      </c>
      <c r="H493" s="1" t="s">
        <v>947</v>
      </c>
    </row>
    <row r="494" spans="1:8">
      <c r="A494" t="s">
        <v>946</v>
      </c>
      <c r="B494" t="s">
        <v>947</v>
      </c>
      <c r="C494" t="s">
        <v>762</v>
      </c>
      <c r="D494" s="446">
        <v>6.5</v>
      </c>
      <c r="G494" s="1">
        <v>138.5</v>
      </c>
      <c r="H494" s="1" t="s">
        <v>947</v>
      </c>
    </row>
    <row r="495" spans="1:8">
      <c r="A495" t="s">
        <v>946</v>
      </c>
      <c r="B495" t="s">
        <v>947</v>
      </c>
      <c r="C495" t="s">
        <v>762</v>
      </c>
      <c r="D495" s="446">
        <v>6.5</v>
      </c>
      <c r="G495" s="1">
        <v>138.5</v>
      </c>
      <c r="H495" s="1" t="s">
        <v>947</v>
      </c>
    </row>
    <row r="496" spans="1:8">
      <c r="A496" t="s">
        <v>946</v>
      </c>
      <c r="B496" t="s">
        <v>947</v>
      </c>
      <c r="C496" t="s">
        <v>762</v>
      </c>
      <c r="D496" s="446">
        <v>6.5</v>
      </c>
      <c r="G496" s="1">
        <v>138.5</v>
      </c>
      <c r="H496" s="1" t="s">
        <v>947</v>
      </c>
    </row>
    <row r="497" spans="1:8">
      <c r="A497" t="s">
        <v>946</v>
      </c>
      <c r="B497" t="s">
        <v>780</v>
      </c>
      <c r="C497" t="s">
        <v>949</v>
      </c>
      <c r="D497" s="446">
        <v>6.5</v>
      </c>
      <c r="G497" s="1">
        <v>138.5</v>
      </c>
      <c r="H497" s="1" t="s">
        <v>780</v>
      </c>
    </row>
    <row r="498" spans="1:8">
      <c r="A498" t="s">
        <v>946</v>
      </c>
      <c r="B498" t="s">
        <v>950</v>
      </c>
      <c r="C498" t="s">
        <v>505</v>
      </c>
      <c r="D498" s="446">
        <v>6.5</v>
      </c>
      <c r="G498" s="1">
        <v>138.5</v>
      </c>
      <c r="H498" s="1" t="s">
        <v>950</v>
      </c>
    </row>
    <row r="499" spans="1:8">
      <c r="A499" t="s">
        <v>946</v>
      </c>
      <c r="B499" t="s">
        <v>950</v>
      </c>
      <c r="C499" t="s">
        <v>573</v>
      </c>
      <c r="D499" s="446">
        <v>7</v>
      </c>
      <c r="G499" s="1">
        <v>148</v>
      </c>
      <c r="H499" s="1" t="s">
        <v>950</v>
      </c>
    </row>
    <row r="500" spans="1:8">
      <c r="A500" t="s">
        <v>946</v>
      </c>
      <c r="B500" t="s">
        <v>951</v>
      </c>
      <c r="C500" t="s">
        <v>952</v>
      </c>
      <c r="D500" s="446">
        <v>6.5</v>
      </c>
      <c r="G500" s="1">
        <v>138.5</v>
      </c>
      <c r="H500" s="1" t="s">
        <v>951</v>
      </c>
    </row>
    <row r="501" spans="1:8">
      <c r="A501" t="s">
        <v>946</v>
      </c>
      <c r="B501" t="s">
        <v>951</v>
      </c>
      <c r="C501" t="s">
        <v>953</v>
      </c>
      <c r="D501" s="446">
        <v>6.5</v>
      </c>
      <c r="G501" s="1">
        <v>138.5</v>
      </c>
      <c r="H501" s="1" t="s">
        <v>951</v>
      </c>
    </row>
    <row r="502" spans="1:8">
      <c r="A502" t="s">
        <v>946</v>
      </c>
      <c r="B502" t="s">
        <v>954</v>
      </c>
      <c r="C502" t="s">
        <v>955</v>
      </c>
      <c r="D502" s="446">
        <v>6.5</v>
      </c>
      <c r="G502" s="1">
        <v>138.5</v>
      </c>
      <c r="H502" s="1" t="s">
        <v>954</v>
      </c>
    </row>
    <row r="503" spans="1:8">
      <c r="A503" t="s">
        <v>946</v>
      </c>
      <c r="B503" t="s">
        <v>954</v>
      </c>
      <c r="C503" t="s">
        <v>571</v>
      </c>
      <c r="D503" s="446">
        <v>7</v>
      </c>
      <c r="G503" s="1">
        <v>148</v>
      </c>
      <c r="H503" s="1" t="s">
        <v>954</v>
      </c>
    </row>
    <row r="504" spans="1:8">
      <c r="A504" t="s">
        <v>946</v>
      </c>
      <c r="B504" t="s">
        <v>465</v>
      </c>
      <c r="C504" t="s">
        <v>956</v>
      </c>
      <c r="D504" s="446">
        <v>6</v>
      </c>
      <c r="G504" s="1">
        <v>129</v>
      </c>
      <c r="H504" s="1" t="s">
        <v>465</v>
      </c>
    </row>
    <row r="505" spans="1:8">
      <c r="A505" t="s">
        <v>946</v>
      </c>
      <c r="B505" t="s">
        <v>957</v>
      </c>
      <c r="C505" t="s">
        <v>958</v>
      </c>
      <c r="D505" s="446">
        <v>6.5</v>
      </c>
      <c r="G505" s="1">
        <v>138.5</v>
      </c>
      <c r="H505" s="1" t="s">
        <v>957</v>
      </c>
    </row>
    <row r="506" spans="1:8">
      <c r="A506" t="s">
        <v>946</v>
      </c>
      <c r="B506" t="s">
        <v>957</v>
      </c>
      <c r="C506" t="s">
        <v>958</v>
      </c>
      <c r="D506" s="446">
        <v>6.5</v>
      </c>
      <c r="G506" s="1">
        <v>138.5</v>
      </c>
      <c r="H506" s="1" t="s">
        <v>957</v>
      </c>
    </row>
    <row r="507" spans="1:8">
      <c r="A507" t="s">
        <v>946</v>
      </c>
      <c r="B507" t="s">
        <v>957</v>
      </c>
      <c r="C507" t="s">
        <v>958</v>
      </c>
      <c r="D507" s="446">
        <v>6.5</v>
      </c>
      <c r="G507" s="1">
        <v>138.5</v>
      </c>
      <c r="H507" s="1" t="s">
        <v>957</v>
      </c>
    </row>
    <row r="508" spans="1:8">
      <c r="A508" t="s">
        <v>959</v>
      </c>
      <c r="B508" t="s">
        <v>960</v>
      </c>
      <c r="C508" t="s">
        <v>961</v>
      </c>
      <c r="D508" s="446">
        <v>5</v>
      </c>
      <c r="G508" s="1">
        <v>110</v>
      </c>
      <c r="H508" s="1" t="s">
        <v>960</v>
      </c>
    </row>
    <row r="509" spans="1:8">
      <c r="A509" t="s">
        <v>959</v>
      </c>
      <c r="B509" t="s">
        <v>962</v>
      </c>
      <c r="C509" t="s">
        <v>963</v>
      </c>
      <c r="D509" s="446">
        <v>5</v>
      </c>
      <c r="G509" s="1">
        <v>110</v>
      </c>
      <c r="H509" s="1" t="s">
        <v>962</v>
      </c>
    </row>
    <row r="510" spans="1:8">
      <c r="A510" t="s">
        <v>959</v>
      </c>
      <c r="B510" t="s">
        <v>810</v>
      </c>
      <c r="C510" t="s">
        <v>511</v>
      </c>
      <c r="D510" s="446">
        <v>5</v>
      </c>
      <c r="G510" s="1">
        <v>110</v>
      </c>
      <c r="H510" s="1" t="s">
        <v>810</v>
      </c>
    </row>
    <row r="511" spans="1:8">
      <c r="A511" t="s">
        <v>959</v>
      </c>
      <c r="B511" t="s">
        <v>810</v>
      </c>
      <c r="C511" t="s">
        <v>511</v>
      </c>
      <c r="D511" s="446">
        <v>5</v>
      </c>
      <c r="G511" s="1">
        <v>110</v>
      </c>
      <c r="H511" s="1" t="s">
        <v>810</v>
      </c>
    </row>
    <row r="512" spans="1:8">
      <c r="A512" t="s">
        <v>959</v>
      </c>
      <c r="B512" t="s">
        <v>810</v>
      </c>
      <c r="C512" t="s">
        <v>511</v>
      </c>
      <c r="D512" s="446">
        <v>5</v>
      </c>
      <c r="G512" s="1">
        <v>110</v>
      </c>
      <c r="H512" s="1" t="s">
        <v>810</v>
      </c>
    </row>
    <row r="513" spans="1:8">
      <c r="A513" t="s">
        <v>959</v>
      </c>
      <c r="B513" t="s">
        <v>865</v>
      </c>
      <c r="C513" t="s">
        <v>511</v>
      </c>
      <c r="D513" s="446">
        <v>5</v>
      </c>
      <c r="G513" s="1">
        <v>110</v>
      </c>
      <c r="H513" s="1" t="s">
        <v>865</v>
      </c>
    </row>
    <row r="514" spans="1:8">
      <c r="A514" t="s">
        <v>959</v>
      </c>
      <c r="B514" t="s">
        <v>865</v>
      </c>
      <c r="C514" t="s">
        <v>511</v>
      </c>
      <c r="D514" s="446">
        <v>5</v>
      </c>
      <c r="G514" s="1">
        <v>110</v>
      </c>
      <c r="H514" s="1" t="s">
        <v>865</v>
      </c>
    </row>
    <row r="515" spans="1:8">
      <c r="A515" t="s">
        <v>959</v>
      </c>
      <c r="B515" t="s">
        <v>865</v>
      </c>
      <c r="C515" t="s">
        <v>511</v>
      </c>
      <c r="D515" s="446">
        <v>5</v>
      </c>
      <c r="G515" s="1">
        <v>110</v>
      </c>
      <c r="H515" s="1" t="s">
        <v>865</v>
      </c>
    </row>
    <row r="516" spans="1:8">
      <c r="A516" t="s">
        <v>959</v>
      </c>
      <c r="B516" t="s">
        <v>865</v>
      </c>
      <c r="C516" t="s">
        <v>511</v>
      </c>
      <c r="D516" s="446">
        <v>5</v>
      </c>
      <c r="G516" s="1">
        <v>110</v>
      </c>
      <c r="H516" s="1" t="s">
        <v>865</v>
      </c>
    </row>
    <row r="517" spans="1:8">
      <c r="A517" t="s">
        <v>959</v>
      </c>
      <c r="B517" t="s">
        <v>964</v>
      </c>
      <c r="C517" t="s">
        <v>965</v>
      </c>
      <c r="D517" s="446">
        <v>5</v>
      </c>
      <c r="G517" s="1">
        <v>110</v>
      </c>
      <c r="H517" s="1" t="s">
        <v>964</v>
      </c>
    </row>
    <row r="518" spans="1:8">
      <c r="A518" t="s">
        <v>959</v>
      </c>
      <c r="B518" t="s">
        <v>964</v>
      </c>
      <c r="C518" t="s">
        <v>965</v>
      </c>
      <c r="D518" s="446">
        <v>5</v>
      </c>
      <c r="G518" s="1">
        <v>110</v>
      </c>
      <c r="H518" s="1" t="s">
        <v>964</v>
      </c>
    </row>
    <row r="519" spans="1:8">
      <c r="A519" t="s">
        <v>959</v>
      </c>
      <c r="B519" t="s">
        <v>964</v>
      </c>
      <c r="C519" t="s">
        <v>965</v>
      </c>
      <c r="D519" s="446">
        <v>5</v>
      </c>
      <c r="G519" s="1">
        <v>110</v>
      </c>
      <c r="H519" s="1" t="s">
        <v>964</v>
      </c>
    </row>
    <row r="520" spans="1:8">
      <c r="A520" t="s">
        <v>959</v>
      </c>
      <c r="B520" t="s">
        <v>966</v>
      </c>
      <c r="C520" t="s">
        <v>573</v>
      </c>
      <c r="D520" s="446">
        <v>5</v>
      </c>
      <c r="G520" s="1">
        <v>110</v>
      </c>
      <c r="H520" s="1" t="s">
        <v>966</v>
      </c>
    </row>
    <row r="521" spans="1:8">
      <c r="A521" t="s">
        <v>959</v>
      </c>
      <c r="B521" t="s">
        <v>966</v>
      </c>
      <c r="C521" t="s">
        <v>573</v>
      </c>
      <c r="D521" s="446">
        <v>7</v>
      </c>
      <c r="G521" s="1">
        <v>148</v>
      </c>
      <c r="H521" s="1" t="s">
        <v>966</v>
      </c>
    </row>
    <row r="522" spans="1:8">
      <c r="A522" t="s">
        <v>967</v>
      </c>
      <c r="B522" t="s">
        <v>968</v>
      </c>
      <c r="C522" t="s">
        <v>969</v>
      </c>
      <c r="D522" s="446">
        <v>7</v>
      </c>
      <c r="G522" s="1">
        <v>148</v>
      </c>
      <c r="H522" s="1" t="s">
        <v>968</v>
      </c>
    </row>
    <row r="523" spans="1:8">
      <c r="A523" t="s">
        <v>967</v>
      </c>
      <c r="B523" t="s">
        <v>968</v>
      </c>
      <c r="C523" t="s">
        <v>969</v>
      </c>
      <c r="D523" s="446">
        <v>7</v>
      </c>
      <c r="G523" s="1">
        <v>148</v>
      </c>
      <c r="H523" s="1" t="s">
        <v>968</v>
      </c>
    </row>
    <row r="524" spans="1:8">
      <c r="A524" t="s">
        <v>967</v>
      </c>
      <c r="B524" t="s">
        <v>968</v>
      </c>
      <c r="C524" t="s">
        <v>970</v>
      </c>
      <c r="D524" s="446">
        <v>5</v>
      </c>
      <c r="G524" s="1">
        <v>148</v>
      </c>
      <c r="H524" s="1" t="s">
        <v>968</v>
      </c>
    </row>
    <row r="525" spans="1:8">
      <c r="A525" t="s">
        <v>967</v>
      </c>
      <c r="B525" t="s">
        <v>971</v>
      </c>
      <c r="C525" t="s">
        <v>972</v>
      </c>
      <c r="D525" s="446">
        <v>7</v>
      </c>
      <c r="G525" s="1">
        <v>138.5</v>
      </c>
      <c r="H525" s="1" t="s">
        <v>971</v>
      </c>
    </row>
    <row r="526" spans="1:8">
      <c r="A526" t="s">
        <v>967</v>
      </c>
      <c r="B526" t="s">
        <v>971</v>
      </c>
      <c r="C526" t="s">
        <v>972</v>
      </c>
      <c r="D526" s="446">
        <v>7</v>
      </c>
      <c r="G526" s="1">
        <v>138.5</v>
      </c>
      <c r="H526" s="1" t="s">
        <v>971</v>
      </c>
    </row>
    <row r="527" spans="1:8">
      <c r="A527" t="s">
        <v>967</v>
      </c>
      <c r="B527" t="s">
        <v>971</v>
      </c>
      <c r="C527" t="s">
        <v>973</v>
      </c>
      <c r="D527" s="446">
        <v>6.5</v>
      </c>
      <c r="G527" s="1">
        <v>138.5</v>
      </c>
      <c r="H527" s="1" t="s">
        <v>971</v>
      </c>
    </row>
    <row r="528" spans="1:8">
      <c r="A528" t="s">
        <v>967</v>
      </c>
      <c r="B528" t="s">
        <v>974</v>
      </c>
      <c r="C528" t="s">
        <v>975</v>
      </c>
      <c r="D528" s="446">
        <v>6.5</v>
      </c>
      <c r="G528" s="1">
        <v>138.5</v>
      </c>
      <c r="H528" s="1" t="s">
        <v>974</v>
      </c>
    </row>
    <row r="529" spans="1:8">
      <c r="A529" t="s">
        <v>967</v>
      </c>
      <c r="B529" t="s">
        <v>976</v>
      </c>
      <c r="C529" t="s">
        <v>977</v>
      </c>
      <c r="D529" s="446">
        <v>6.5</v>
      </c>
      <c r="G529" s="1">
        <v>138.5</v>
      </c>
      <c r="H529" s="1" t="s">
        <v>976</v>
      </c>
    </row>
    <row r="530" spans="1:8">
      <c r="A530" t="s">
        <v>967</v>
      </c>
      <c r="B530" t="s">
        <v>976</v>
      </c>
      <c r="C530" t="s">
        <v>977</v>
      </c>
      <c r="D530" s="446">
        <v>6.5</v>
      </c>
      <c r="G530" s="1">
        <v>138.5</v>
      </c>
      <c r="H530" s="1" t="s">
        <v>976</v>
      </c>
    </row>
    <row r="531" spans="1:8">
      <c r="A531" t="s">
        <v>967</v>
      </c>
      <c r="B531" t="s">
        <v>976</v>
      </c>
      <c r="C531" t="s">
        <v>627</v>
      </c>
      <c r="D531" s="446">
        <v>6.5</v>
      </c>
      <c r="G531" s="1">
        <v>138.5</v>
      </c>
      <c r="H531" s="1" t="s">
        <v>976</v>
      </c>
    </row>
    <row r="532" spans="1:8">
      <c r="A532" t="s">
        <v>967</v>
      </c>
      <c r="B532" t="s">
        <v>976</v>
      </c>
      <c r="C532" t="s">
        <v>627</v>
      </c>
      <c r="D532" s="446">
        <v>6.5</v>
      </c>
      <c r="G532" s="1">
        <v>138.5</v>
      </c>
      <c r="H532" s="1" t="s">
        <v>976</v>
      </c>
    </row>
    <row r="533" spans="1:8">
      <c r="A533" t="s">
        <v>978</v>
      </c>
      <c r="B533" t="s">
        <v>979</v>
      </c>
      <c r="C533" t="s">
        <v>501</v>
      </c>
      <c r="D533" s="446">
        <v>6.5</v>
      </c>
      <c r="G533" s="1">
        <v>138.5</v>
      </c>
      <c r="H533" s="1" t="s">
        <v>979</v>
      </c>
    </row>
    <row r="534" spans="1:8">
      <c r="A534" t="s">
        <v>978</v>
      </c>
      <c r="B534" t="s">
        <v>979</v>
      </c>
      <c r="C534" t="s">
        <v>953</v>
      </c>
      <c r="D534" s="446">
        <v>6.5</v>
      </c>
      <c r="G534" s="1">
        <v>138.5</v>
      </c>
      <c r="H534" s="1" t="s">
        <v>979</v>
      </c>
    </row>
    <row r="535" spans="1:8">
      <c r="A535" t="s">
        <v>978</v>
      </c>
      <c r="B535" t="s">
        <v>980</v>
      </c>
      <c r="C535" t="s">
        <v>981</v>
      </c>
      <c r="D535" s="446">
        <v>6.5</v>
      </c>
      <c r="G535" s="1">
        <v>138.5</v>
      </c>
      <c r="H535" s="1" t="s">
        <v>980</v>
      </c>
    </row>
    <row r="536" spans="1:8">
      <c r="A536" t="s">
        <v>978</v>
      </c>
      <c r="B536" t="s">
        <v>980</v>
      </c>
      <c r="C536" t="s">
        <v>982</v>
      </c>
      <c r="D536" s="446">
        <v>7</v>
      </c>
      <c r="G536" s="1">
        <v>148</v>
      </c>
      <c r="H536" s="1" t="s">
        <v>980</v>
      </c>
    </row>
    <row r="537" spans="1:8">
      <c r="A537" t="s">
        <v>978</v>
      </c>
      <c r="B537" t="s">
        <v>983</v>
      </c>
      <c r="C537" t="s">
        <v>505</v>
      </c>
      <c r="D537" s="446">
        <v>6.5</v>
      </c>
      <c r="G537" s="1">
        <v>138.5</v>
      </c>
      <c r="H537" s="1" t="s">
        <v>983</v>
      </c>
    </row>
    <row r="538" spans="1:8">
      <c r="A538" t="s">
        <v>978</v>
      </c>
      <c r="B538" t="s">
        <v>984</v>
      </c>
      <c r="C538" t="s">
        <v>985</v>
      </c>
      <c r="D538" s="446">
        <v>7</v>
      </c>
      <c r="G538" s="1">
        <v>148</v>
      </c>
      <c r="H538" s="1" t="s">
        <v>984</v>
      </c>
    </row>
    <row r="539" spans="1:8">
      <c r="A539" t="s">
        <v>986</v>
      </c>
      <c r="B539" t="s">
        <v>987</v>
      </c>
      <c r="C539" t="s">
        <v>988</v>
      </c>
      <c r="D539" s="446">
        <v>7</v>
      </c>
      <c r="G539" s="1">
        <v>148</v>
      </c>
      <c r="H539" s="1" t="s">
        <v>987</v>
      </c>
    </row>
    <row r="540" spans="1:8">
      <c r="A540" t="s">
        <v>986</v>
      </c>
      <c r="B540" t="s">
        <v>987</v>
      </c>
      <c r="C540" t="s">
        <v>989</v>
      </c>
      <c r="D540" s="446">
        <v>7</v>
      </c>
      <c r="G540" s="1">
        <v>148</v>
      </c>
      <c r="H540" s="1" t="s">
        <v>987</v>
      </c>
    </row>
    <row r="541" spans="1:8">
      <c r="A541" t="s">
        <v>986</v>
      </c>
      <c r="B541" t="s">
        <v>990</v>
      </c>
      <c r="C541" t="s">
        <v>567</v>
      </c>
      <c r="D541" s="446">
        <v>7</v>
      </c>
      <c r="G541" s="1">
        <v>148</v>
      </c>
      <c r="H541" s="1" t="s">
        <v>990</v>
      </c>
    </row>
    <row r="542" spans="1:8">
      <c r="A542" t="s">
        <v>986</v>
      </c>
      <c r="B542" t="s">
        <v>991</v>
      </c>
      <c r="C542" t="s">
        <v>992</v>
      </c>
      <c r="D542" s="446">
        <v>7</v>
      </c>
      <c r="G542" s="1">
        <v>148</v>
      </c>
      <c r="H542" s="1" t="s">
        <v>991</v>
      </c>
    </row>
    <row r="543" spans="1:8">
      <c r="A543" t="s">
        <v>986</v>
      </c>
      <c r="B543" t="s">
        <v>993</v>
      </c>
      <c r="C543" t="s">
        <v>989</v>
      </c>
      <c r="D543" s="446">
        <v>7</v>
      </c>
      <c r="G543" s="1">
        <v>148</v>
      </c>
      <c r="H543" s="1" t="s">
        <v>993</v>
      </c>
    </row>
    <row r="544" spans="1:8">
      <c r="A544" t="s">
        <v>986</v>
      </c>
      <c r="B544" t="s">
        <v>993</v>
      </c>
      <c r="C544" t="s">
        <v>975</v>
      </c>
      <c r="D544" s="446">
        <v>6.5</v>
      </c>
      <c r="G544" s="1">
        <v>138.5</v>
      </c>
      <c r="H544" s="1" t="s">
        <v>993</v>
      </c>
    </row>
    <row r="545" spans="1:8">
      <c r="A545" t="s">
        <v>986</v>
      </c>
      <c r="B545" t="s">
        <v>994</v>
      </c>
      <c r="C545" t="s">
        <v>970</v>
      </c>
      <c r="D545" s="446">
        <v>7</v>
      </c>
      <c r="G545" s="1">
        <v>148</v>
      </c>
      <c r="H545" s="1" t="s">
        <v>994</v>
      </c>
    </row>
    <row r="546" spans="1:8">
      <c r="A546" t="s">
        <v>986</v>
      </c>
      <c r="B546" t="s">
        <v>994</v>
      </c>
      <c r="C546" t="s">
        <v>995</v>
      </c>
      <c r="D546" s="446">
        <v>7</v>
      </c>
      <c r="G546" s="1">
        <v>148</v>
      </c>
      <c r="H546" s="1" t="s">
        <v>994</v>
      </c>
    </row>
    <row r="547" spans="1:8">
      <c r="A547" t="s">
        <v>986</v>
      </c>
      <c r="B547" t="s">
        <v>996</v>
      </c>
      <c r="C547" t="s">
        <v>997</v>
      </c>
      <c r="D547" s="446">
        <v>7</v>
      </c>
      <c r="G547" s="1">
        <v>148</v>
      </c>
      <c r="H547" s="1" t="s">
        <v>996</v>
      </c>
    </row>
    <row r="548" spans="1:8">
      <c r="A548" t="s">
        <v>986</v>
      </c>
      <c r="B548" t="s">
        <v>996</v>
      </c>
      <c r="C548" t="s">
        <v>989</v>
      </c>
      <c r="D548" s="446">
        <v>7</v>
      </c>
      <c r="G548" s="1">
        <v>148</v>
      </c>
      <c r="H548" s="1" t="s">
        <v>996</v>
      </c>
    </row>
    <row r="549" spans="1:8">
      <c r="A549" t="s">
        <v>986</v>
      </c>
      <c r="B549" t="s">
        <v>998</v>
      </c>
      <c r="C549" t="s">
        <v>999</v>
      </c>
      <c r="D549" s="446">
        <v>7</v>
      </c>
      <c r="G549" s="1">
        <v>148</v>
      </c>
      <c r="H549" s="1" t="s">
        <v>998</v>
      </c>
    </row>
    <row r="550" spans="1:8">
      <c r="A550" t="s">
        <v>986</v>
      </c>
      <c r="B550" t="s">
        <v>1000</v>
      </c>
      <c r="C550" t="s">
        <v>173</v>
      </c>
      <c r="D550" s="446">
        <v>7</v>
      </c>
      <c r="G550" s="1">
        <v>148</v>
      </c>
      <c r="H550" s="1" t="s">
        <v>1000</v>
      </c>
    </row>
    <row r="551" spans="1:8" s="444" customFormat="1">
      <c r="A551" s="444" t="s">
        <v>1001</v>
      </c>
      <c r="B551" s="444" t="s">
        <v>820</v>
      </c>
      <c r="C551" s="444" t="s">
        <v>1002</v>
      </c>
      <c r="D551" s="450">
        <v>6.5</v>
      </c>
      <c r="G551" s="451">
        <v>138.5</v>
      </c>
      <c r="H551" s="451" t="s">
        <v>820</v>
      </c>
    </row>
    <row r="552" spans="1:8">
      <c r="A552" t="s">
        <v>1001</v>
      </c>
      <c r="B552" t="s">
        <v>1003</v>
      </c>
      <c r="C552" t="s">
        <v>910</v>
      </c>
      <c r="D552" s="446">
        <v>6.5</v>
      </c>
      <c r="G552" s="1">
        <v>138.5</v>
      </c>
      <c r="H552" s="1" t="s">
        <v>1003</v>
      </c>
    </row>
    <row r="553" spans="1:8">
      <c r="A553" t="s">
        <v>1001</v>
      </c>
      <c r="B553" t="s">
        <v>1004</v>
      </c>
      <c r="C553" t="s">
        <v>844</v>
      </c>
      <c r="D553" s="446">
        <v>6.5</v>
      </c>
      <c r="G553" s="1">
        <v>138.5</v>
      </c>
      <c r="H553" s="1" t="s">
        <v>1004</v>
      </c>
    </row>
    <row r="554" spans="1:8">
      <c r="A554" t="s">
        <v>1001</v>
      </c>
      <c r="B554" t="s">
        <v>883</v>
      </c>
      <c r="C554" t="s">
        <v>543</v>
      </c>
      <c r="D554" s="446">
        <v>6.5</v>
      </c>
      <c r="G554" s="1">
        <v>138.5</v>
      </c>
      <c r="H554" s="1" t="s">
        <v>883</v>
      </c>
    </row>
    <row r="555" spans="1:8">
      <c r="A555" t="s">
        <v>1001</v>
      </c>
      <c r="B555" t="s">
        <v>1005</v>
      </c>
      <c r="C555" t="s">
        <v>573</v>
      </c>
      <c r="D555" s="446">
        <v>7</v>
      </c>
      <c r="G555" s="1">
        <v>148</v>
      </c>
      <c r="H555" s="1" t="s">
        <v>1005</v>
      </c>
    </row>
    <row r="556" spans="1:8">
      <c r="A556" t="s">
        <v>1001</v>
      </c>
      <c r="B556" t="s">
        <v>1005</v>
      </c>
      <c r="C556" t="s">
        <v>573</v>
      </c>
      <c r="D556" s="446">
        <v>7</v>
      </c>
      <c r="G556" s="1">
        <v>148</v>
      </c>
      <c r="H556" s="1" t="s">
        <v>1005</v>
      </c>
    </row>
    <row r="557" spans="1:8">
      <c r="A557" t="s">
        <v>1001</v>
      </c>
      <c r="B557" t="s">
        <v>1005</v>
      </c>
      <c r="C557" t="s">
        <v>573</v>
      </c>
      <c r="D557" s="446">
        <v>5</v>
      </c>
      <c r="G557" s="1">
        <v>110</v>
      </c>
      <c r="H557" s="1" t="s">
        <v>1005</v>
      </c>
    </row>
    <row r="558" spans="1:8">
      <c r="A558" t="s">
        <v>1006</v>
      </c>
      <c r="B558" t="s">
        <v>1007</v>
      </c>
      <c r="C558" t="s">
        <v>1008</v>
      </c>
      <c r="D558" s="446">
        <v>7</v>
      </c>
      <c r="G558" s="1">
        <v>148</v>
      </c>
      <c r="H558" s="1" t="s">
        <v>1007</v>
      </c>
    </row>
    <row r="559" spans="1:8">
      <c r="A559" t="s">
        <v>1006</v>
      </c>
      <c r="B559" t="s">
        <v>1007</v>
      </c>
      <c r="C559" t="s">
        <v>1009</v>
      </c>
      <c r="D559" s="446">
        <v>7</v>
      </c>
      <c r="G559" s="1">
        <v>148</v>
      </c>
      <c r="H559" s="1" t="s">
        <v>1007</v>
      </c>
    </row>
    <row r="560" spans="1:8">
      <c r="A560" t="s">
        <v>1006</v>
      </c>
      <c r="B560" t="s">
        <v>1010</v>
      </c>
      <c r="C560" t="s">
        <v>573</v>
      </c>
      <c r="D560" s="446">
        <v>7</v>
      </c>
      <c r="G560" s="1">
        <v>148</v>
      </c>
      <c r="H560" s="1" t="s">
        <v>1010</v>
      </c>
    </row>
    <row r="561" spans="1:8">
      <c r="A561" t="s">
        <v>1006</v>
      </c>
      <c r="B561" t="s">
        <v>1011</v>
      </c>
      <c r="C561" t="s">
        <v>584</v>
      </c>
      <c r="D561" s="446">
        <v>7</v>
      </c>
      <c r="G561" s="1">
        <v>148</v>
      </c>
      <c r="H561" s="1" t="s">
        <v>1011</v>
      </c>
    </row>
    <row r="562" spans="1:8">
      <c r="A562" t="s">
        <v>1006</v>
      </c>
      <c r="B562" t="s">
        <v>1012</v>
      </c>
      <c r="C562" t="s">
        <v>1013</v>
      </c>
      <c r="D562" s="446">
        <v>7</v>
      </c>
      <c r="G562" s="1">
        <v>148</v>
      </c>
      <c r="H562" s="1" t="s">
        <v>1012</v>
      </c>
    </row>
    <row r="563" spans="1:8">
      <c r="A563" t="s">
        <v>1006</v>
      </c>
      <c r="B563" t="s">
        <v>1014</v>
      </c>
      <c r="C563" t="s">
        <v>584</v>
      </c>
      <c r="D563" s="446">
        <v>7</v>
      </c>
      <c r="G563" s="1">
        <v>148</v>
      </c>
      <c r="H563" s="1" t="s">
        <v>1014</v>
      </c>
    </row>
    <row r="564" spans="1:8">
      <c r="A564" t="s">
        <v>1006</v>
      </c>
      <c r="B564" t="s">
        <v>1015</v>
      </c>
      <c r="C564" t="s">
        <v>560</v>
      </c>
      <c r="D564" s="446">
        <v>7</v>
      </c>
      <c r="G564" s="1">
        <v>148</v>
      </c>
      <c r="H564" s="1" t="s">
        <v>1015</v>
      </c>
    </row>
    <row r="565" spans="1:8">
      <c r="A565" t="s">
        <v>1006</v>
      </c>
      <c r="B565" t="s">
        <v>1015</v>
      </c>
      <c r="C565" t="s">
        <v>560</v>
      </c>
      <c r="D565" s="446">
        <v>7</v>
      </c>
      <c r="G565" s="1">
        <v>148</v>
      </c>
      <c r="H565" s="1" t="s">
        <v>1015</v>
      </c>
    </row>
    <row r="566" spans="1:8">
      <c r="A566" t="s">
        <v>1006</v>
      </c>
      <c r="B566" t="s">
        <v>1015</v>
      </c>
      <c r="C566" t="s">
        <v>560</v>
      </c>
      <c r="D566" s="446">
        <v>7</v>
      </c>
      <c r="G566" s="1">
        <v>148</v>
      </c>
      <c r="H566" s="1" t="s">
        <v>1015</v>
      </c>
    </row>
    <row r="567" spans="1:8">
      <c r="A567" t="s">
        <v>1006</v>
      </c>
      <c r="B567" t="s">
        <v>1016</v>
      </c>
      <c r="C567" t="s">
        <v>174</v>
      </c>
      <c r="D567" s="446">
        <v>7</v>
      </c>
      <c r="G567" s="1">
        <v>148</v>
      </c>
      <c r="H567" s="1" t="s">
        <v>1016</v>
      </c>
    </row>
    <row r="568" spans="1:8">
      <c r="A568" t="s">
        <v>1006</v>
      </c>
      <c r="B568" t="s">
        <v>1016</v>
      </c>
      <c r="C568" t="s">
        <v>174</v>
      </c>
      <c r="D568" s="446">
        <v>7</v>
      </c>
      <c r="G568" s="1">
        <v>148</v>
      </c>
      <c r="H568" s="1" t="s">
        <v>1016</v>
      </c>
    </row>
    <row r="569" spans="1:8">
      <c r="A569" t="s">
        <v>1006</v>
      </c>
      <c r="B569" t="s">
        <v>1016</v>
      </c>
      <c r="C569" t="s">
        <v>561</v>
      </c>
      <c r="D569" s="446">
        <v>7</v>
      </c>
      <c r="G569" s="1">
        <v>148</v>
      </c>
      <c r="H569" s="1" t="s">
        <v>1016</v>
      </c>
    </row>
    <row r="570" spans="1:8">
      <c r="A570" t="s">
        <v>1006</v>
      </c>
      <c r="B570" t="s">
        <v>1017</v>
      </c>
      <c r="C570" t="s">
        <v>1018</v>
      </c>
      <c r="D570" s="446">
        <v>7</v>
      </c>
      <c r="G570" s="1">
        <v>148</v>
      </c>
      <c r="H570" s="1" t="s">
        <v>1017</v>
      </c>
    </row>
    <row r="571" spans="1:8">
      <c r="A571" t="s">
        <v>1006</v>
      </c>
      <c r="B571" t="s">
        <v>1017</v>
      </c>
      <c r="C571" t="s">
        <v>1018</v>
      </c>
      <c r="D571" s="446">
        <v>7</v>
      </c>
      <c r="G571" s="1">
        <v>148</v>
      </c>
      <c r="H571" s="1" t="s">
        <v>1017</v>
      </c>
    </row>
    <row r="572" spans="1:8">
      <c r="A572" t="s">
        <v>1006</v>
      </c>
      <c r="B572" t="s">
        <v>1019</v>
      </c>
      <c r="C572" t="s">
        <v>1018</v>
      </c>
      <c r="D572" s="446">
        <v>7</v>
      </c>
      <c r="G572" s="1">
        <v>148</v>
      </c>
      <c r="H572" s="1" t="s">
        <v>1019</v>
      </c>
    </row>
    <row r="573" spans="1:8">
      <c r="A573" t="s">
        <v>1006</v>
      </c>
      <c r="B573" t="s">
        <v>1019</v>
      </c>
      <c r="C573" t="s">
        <v>1009</v>
      </c>
      <c r="D573" s="446">
        <v>7</v>
      </c>
      <c r="G573" s="1">
        <v>148</v>
      </c>
      <c r="H573" s="1" t="s">
        <v>1019</v>
      </c>
    </row>
    <row r="574" spans="1:8">
      <c r="A574" t="s">
        <v>1006</v>
      </c>
      <c r="B574" t="s">
        <v>1020</v>
      </c>
      <c r="C574" t="s">
        <v>565</v>
      </c>
      <c r="D574" s="446">
        <v>7</v>
      </c>
      <c r="G574" s="1">
        <v>148</v>
      </c>
      <c r="H574" s="1" t="s">
        <v>1020</v>
      </c>
    </row>
    <row r="575" spans="1:8">
      <c r="A575" t="s">
        <v>1006</v>
      </c>
      <c r="B575" t="s">
        <v>1020</v>
      </c>
      <c r="C575" t="s">
        <v>565</v>
      </c>
      <c r="D575" s="446">
        <v>7</v>
      </c>
      <c r="G575" s="1">
        <v>148</v>
      </c>
      <c r="H575" s="1" t="s">
        <v>1020</v>
      </c>
    </row>
    <row r="576" spans="1:8">
      <c r="A576" t="s">
        <v>1006</v>
      </c>
      <c r="B576" t="s">
        <v>743</v>
      </c>
      <c r="C576" t="s">
        <v>1021</v>
      </c>
      <c r="D576" s="446">
        <v>7</v>
      </c>
      <c r="G576" s="1">
        <v>148</v>
      </c>
      <c r="H576" s="1" t="s">
        <v>743</v>
      </c>
    </row>
    <row r="577" spans="1:8">
      <c r="A577" t="s">
        <v>1006</v>
      </c>
      <c r="B577" t="s">
        <v>1022</v>
      </c>
      <c r="C577" t="s">
        <v>1023</v>
      </c>
      <c r="D577" s="446">
        <v>7</v>
      </c>
      <c r="G577" s="1">
        <v>148</v>
      </c>
      <c r="H577" s="1" t="s">
        <v>1022</v>
      </c>
    </row>
    <row r="578" spans="1:8">
      <c r="A578" t="s">
        <v>1006</v>
      </c>
      <c r="B578" t="s">
        <v>1024</v>
      </c>
      <c r="C578" t="s">
        <v>565</v>
      </c>
      <c r="D578" s="446">
        <v>7</v>
      </c>
      <c r="G578" s="1">
        <v>148</v>
      </c>
      <c r="H578" s="1" t="s">
        <v>1024</v>
      </c>
    </row>
    <row r="579" spans="1:8">
      <c r="A579" t="s">
        <v>1006</v>
      </c>
      <c r="B579" t="s">
        <v>1024</v>
      </c>
      <c r="C579" t="s">
        <v>1009</v>
      </c>
      <c r="D579" s="446">
        <v>7</v>
      </c>
      <c r="G579" s="1">
        <v>148</v>
      </c>
      <c r="H579" s="1" t="s">
        <v>1024</v>
      </c>
    </row>
    <row r="580" spans="1:8">
      <c r="A580" t="s">
        <v>1006</v>
      </c>
      <c r="B580" t="s">
        <v>1025</v>
      </c>
      <c r="C580" t="s">
        <v>1026</v>
      </c>
      <c r="D580" s="446">
        <v>7</v>
      </c>
      <c r="G580" s="1">
        <v>148</v>
      </c>
      <c r="H580" s="1" t="s">
        <v>1025</v>
      </c>
    </row>
    <row r="581" spans="1:8">
      <c r="A581" t="s">
        <v>1006</v>
      </c>
      <c r="B581" t="s">
        <v>1025</v>
      </c>
      <c r="C581" t="s">
        <v>1026</v>
      </c>
      <c r="D581" s="446">
        <v>7</v>
      </c>
      <c r="G581" s="1">
        <v>148</v>
      </c>
      <c r="H581" s="1" t="s">
        <v>1025</v>
      </c>
    </row>
    <row r="582" spans="1:8">
      <c r="A582" t="s">
        <v>1006</v>
      </c>
      <c r="B582" t="s">
        <v>1027</v>
      </c>
      <c r="C582" t="s">
        <v>1018</v>
      </c>
      <c r="D582" s="446">
        <v>7</v>
      </c>
      <c r="G582" s="1">
        <v>148</v>
      </c>
      <c r="H582" s="1" t="s">
        <v>1027</v>
      </c>
    </row>
    <row r="583" spans="1:8">
      <c r="A583" t="s">
        <v>1006</v>
      </c>
      <c r="B583" t="s">
        <v>1027</v>
      </c>
      <c r="C583" t="s">
        <v>1018</v>
      </c>
      <c r="D583" s="446">
        <v>7</v>
      </c>
      <c r="G583" s="1">
        <v>148</v>
      </c>
      <c r="H583" s="1" t="s">
        <v>1027</v>
      </c>
    </row>
    <row r="584" spans="1:8">
      <c r="A584" t="s">
        <v>1006</v>
      </c>
      <c r="B584" t="s">
        <v>1028</v>
      </c>
      <c r="C584" t="s">
        <v>1029</v>
      </c>
      <c r="D584" s="446">
        <v>7</v>
      </c>
      <c r="G584" s="1">
        <v>148</v>
      </c>
      <c r="H584" s="1" t="s">
        <v>1028</v>
      </c>
    </row>
    <row r="585" spans="1:8">
      <c r="A585" t="s">
        <v>1006</v>
      </c>
      <c r="B585" t="s">
        <v>1028</v>
      </c>
      <c r="C585" t="s">
        <v>1030</v>
      </c>
      <c r="D585" s="446">
        <v>7</v>
      </c>
      <c r="G585" s="1">
        <v>148</v>
      </c>
      <c r="H585" s="1" t="s">
        <v>1028</v>
      </c>
    </row>
    <row r="586" spans="1:8">
      <c r="A586" t="s">
        <v>1006</v>
      </c>
      <c r="B586" t="s">
        <v>1031</v>
      </c>
      <c r="C586" t="s">
        <v>1029</v>
      </c>
      <c r="D586" s="446">
        <v>7</v>
      </c>
      <c r="G586" s="1">
        <v>148</v>
      </c>
      <c r="H586" s="1" t="s">
        <v>1031</v>
      </c>
    </row>
    <row r="587" spans="1:8">
      <c r="A587" t="s">
        <v>1006</v>
      </c>
      <c r="B587" t="s">
        <v>1032</v>
      </c>
      <c r="C587" t="s">
        <v>1029</v>
      </c>
      <c r="D587" s="446">
        <v>7</v>
      </c>
      <c r="G587" s="1">
        <v>148</v>
      </c>
      <c r="H587" s="1" t="s">
        <v>1032</v>
      </c>
    </row>
    <row r="588" spans="1:8">
      <c r="A588" t="s">
        <v>1006</v>
      </c>
      <c r="B588" t="s">
        <v>1033</v>
      </c>
      <c r="C588" t="s">
        <v>673</v>
      </c>
      <c r="D588" s="446">
        <v>7</v>
      </c>
      <c r="G588" s="1">
        <v>148</v>
      </c>
      <c r="H588" s="1" t="s">
        <v>1033</v>
      </c>
    </row>
    <row r="589" spans="1:8">
      <c r="A589" t="s">
        <v>1006</v>
      </c>
      <c r="B589" t="s">
        <v>1034</v>
      </c>
      <c r="C589" t="s">
        <v>563</v>
      </c>
      <c r="D589" s="446">
        <v>7</v>
      </c>
      <c r="G589" s="1">
        <v>148</v>
      </c>
      <c r="H589" s="1" t="s">
        <v>1034</v>
      </c>
    </row>
    <row r="590" spans="1:8">
      <c r="A590" t="s">
        <v>1006</v>
      </c>
      <c r="B590" t="s">
        <v>1035</v>
      </c>
      <c r="C590" t="s">
        <v>563</v>
      </c>
      <c r="D590" s="446">
        <v>7</v>
      </c>
      <c r="G590" s="1">
        <v>148</v>
      </c>
      <c r="H590" s="1" t="s">
        <v>1035</v>
      </c>
    </row>
    <row r="591" spans="1:8">
      <c r="A591" t="s">
        <v>1006</v>
      </c>
      <c r="B591" t="s">
        <v>1036</v>
      </c>
      <c r="C591" t="s">
        <v>563</v>
      </c>
      <c r="D591" s="446">
        <v>7</v>
      </c>
      <c r="G591" s="1">
        <v>148</v>
      </c>
      <c r="H591" s="1" t="s">
        <v>1036</v>
      </c>
    </row>
    <row r="592" spans="1:8">
      <c r="A592" t="s">
        <v>1006</v>
      </c>
      <c r="B592" t="s">
        <v>1037</v>
      </c>
      <c r="C592" t="s">
        <v>816</v>
      </c>
      <c r="D592" s="446">
        <v>7</v>
      </c>
      <c r="G592" s="1">
        <v>148</v>
      </c>
      <c r="H592" s="1" t="s">
        <v>1037</v>
      </c>
    </row>
    <row r="593" spans="1:8">
      <c r="A593" t="s">
        <v>1006</v>
      </c>
      <c r="B593" t="s">
        <v>1038</v>
      </c>
      <c r="C593" t="s">
        <v>816</v>
      </c>
      <c r="D593" s="446">
        <v>7</v>
      </c>
      <c r="G593" s="1">
        <v>148</v>
      </c>
      <c r="H593" s="1" t="s">
        <v>1038</v>
      </c>
    </row>
    <row r="594" spans="1:8">
      <c r="A594" t="s">
        <v>1006</v>
      </c>
      <c r="B594" t="s">
        <v>1039</v>
      </c>
      <c r="C594" t="s">
        <v>816</v>
      </c>
      <c r="D594" s="446">
        <v>7</v>
      </c>
      <c r="G594" s="1">
        <v>148</v>
      </c>
      <c r="H594" s="1" t="s">
        <v>1039</v>
      </c>
    </row>
    <row r="595" spans="1:8">
      <c r="A595" t="s">
        <v>1006</v>
      </c>
      <c r="B595" t="s">
        <v>1040</v>
      </c>
      <c r="C595" t="s">
        <v>816</v>
      </c>
      <c r="D595" s="446">
        <v>7</v>
      </c>
      <c r="G595" s="1">
        <v>148</v>
      </c>
      <c r="H595" s="1" t="s">
        <v>1040</v>
      </c>
    </row>
    <row r="596" spans="1:8">
      <c r="A596" t="s">
        <v>1006</v>
      </c>
      <c r="B596" t="s">
        <v>812</v>
      </c>
      <c r="C596" t="s">
        <v>816</v>
      </c>
      <c r="D596" s="446">
        <v>7</v>
      </c>
      <c r="G596" s="1">
        <v>148</v>
      </c>
      <c r="H596" s="1" t="s">
        <v>812</v>
      </c>
    </row>
    <row r="597" spans="1:8">
      <c r="A597" t="s">
        <v>1006</v>
      </c>
      <c r="B597" t="s">
        <v>1041</v>
      </c>
      <c r="C597" t="s">
        <v>816</v>
      </c>
      <c r="D597" s="446">
        <v>7</v>
      </c>
      <c r="G597" s="1">
        <v>148</v>
      </c>
      <c r="H597" s="1" t="s">
        <v>1041</v>
      </c>
    </row>
    <row r="598" spans="1:8">
      <c r="A598" t="s">
        <v>1042</v>
      </c>
      <c r="B598" t="s">
        <v>1043</v>
      </c>
      <c r="C598" t="s">
        <v>1044</v>
      </c>
      <c r="D598" s="446">
        <v>6.5</v>
      </c>
      <c r="G598" s="1">
        <v>138.5</v>
      </c>
      <c r="H598" s="1" t="s">
        <v>1043</v>
      </c>
    </row>
    <row r="599" spans="1:8">
      <c r="A599" t="s">
        <v>1042</v>
      </c>
      <c r="B599" t="s">
        <v>1045</v>
      </c>
      <c r="C599" t="s">
        <v>1046</v>
      </c>
      <c r="D599" s="446">
        <v>7</v>
      </c>
      <c r="G599" s="1">
        <v>148</v>
      </c>
      <c r="H599" s="1" t="s">
        <v>1045</v>
      </c>
    </row>
    <row r="600" spans="1:8">
      <c r="A600" t="s">
        <v>1042</v>
      </c>
      <c r="B600" t="s">
        <v>1045</v>
      </c>
      <c r="C600" t="s">
        <v>1046</v>
      </c>
      <c r="D600" s="446">
        <v>7</v>
      </c>
      <c r="G600" s="1">
        <v>148</v>
      </c>
      <c r="H600" s="1" t="s">
        <v>1045</v>
      </c>
    </row>
    <row r="601" spans="1:8">
      <c r="A601" t="s">
        <v>1042</v>
      </c>
      <c r="B601" t="s">
        <v>1047</v>
      </c>
      <c r="C601" t="s">
        <v>1048</v>
      </c>
      <c r="D601" s="446">
        <v>7</v>
      </c>
      <c r="G601" s="1">
        <v>148</v>
      </c>
      <c r="H601" s="1" t="s">
        <v>1047</v>
      </c>
    </row>
    <row r="602" spans="1:8">
      <c r="A602" t="s">
        <v>1042</v>
      </c>
      <c r="B602" t="s">
        <v>1047</v>
      </c>
      <c r="C602" t="s">
        <v>1048</v>
      </c>
      <c r="D602" s="446">
        <v>7</v>
      </c>
      <c r="G602" s="1">
        <v>148</v>
      </c>
      <c r="H602" s="1" t="s">
        <v>1047</v>
      </c>
    </row>
    <row r="603" spans="1:8">
      <c r="A603" t="s">
        <v>1042</v>
      </c>
      <c r="B603" t="s">
        <v>1049</v>
      </c>
      <c r="C603" t="s">
        <v>1048</v>
      </c>
      <c r="D603" s="446">
        <v>7</v>
      </c>
      <c r="G603" s="1">
        <v>148</v>
      </c>
      <c r="H603" s="1" t="s">
        <v>1049</v>
      </c>
    </row>
    <row r="604" spans="1:8">
      <c r="A604" t="s">
        <v>1042</v>
      </c>
      <c r="B604" t="s">
        <v>1049</v>
      </c>
      <c r="C604" t="s">
        <v>1048</v>
      </c>
      <c r="D604" s="446">
        <v>7</v>
      </c>
      <c r="G604" s="1">
        <v>148</v>
      </c>
      <c r="H604" s="1" t="s">
        <v>1049</v>
      </c>
    </row>
    <row r="605" spans="1:8">
      <c r="A605" t="s">
        <v>1042</v>
      </c>
      <c r="B605" t="s">
        <v>1049</v>
      </c>
      <c r="C605" t="s">
        <v>1050</v>
      </c>
      <c r="D605" s="446">
        <v>7</v>
      </c>
      <c r="G605" s="1">
        <v>148</v>
      </c>
      <c r="H605" s="1" t="s">
        <v>1049</v>
      </c>
    </row>
    <row r="606" spans="1:8">
      <c r="A606" t="s">
        <v>1042</v>
      </c>
      <c r="B606" t="s">
        <v>1051</v>
      </c>
      <c r="C606" t="s">
        <v>1046</v>
      </c>
      <c r="D606" s="446">
        <v>7</v>
      </c>
      <c r="G606" s="1">
        <v>148</v>
      </c>
      <c r="H606" s="1" t="s">
        <v>1051</v>
      </c>
    </row>
    <row r="607" spans="1:8">
      <c r="A607" t="s">
        <v>1042</v>
      </c>
      <c r="B607" t="s">
        <v>1051</v>
      </c>
      <c r="C607" t="s">
        <v>1046</v>
      </c>
      <c r="D607" s="446">
        <v>7</v>
      </c>
      <c r="G607" s="1">
        <v>148</v>
      </c>
      <c r="H607" s="1" t="s">
        <v>1051</v>
      </c>
    </row>
    <row r="608" spans="1:8">
      <c r="A608" t="s">
        <v>1042</v>
      </c>
      <c r="B608" t="s">
        <v>1052</v>
      </c>
      <c r="C608" t="s">
        <v>1046</v>
      </c>
      <c r="D608" s="446">
        <v>7</v>
      </c>
      <c r="G608" s="1">
        <v>148</v>
      </c>
      <c r="H608" s="1" t="s">
        <v>1052</v>
      </c>
    </row>
    <row r="609" spans="1:8">
      <c r="A609" t="s">
        <v>1042</v>
      </c>
      <c r="B609" t="s">
        <v>1052</v>
      </c>
      <c r="C609" t="s">
        <v>1046</v>
      </c>
      <c r="D609" s="446">
        <v>7</v>
      </c>
      <c r="G609" s="1">
        <v>148</v>
      </c>
      <c r="H609" s="1" t="s">
        <v>1052</v>
      </c>
    </row>
    <row r="610" spans="1:8">
      <c r="A610" t="s">
        <v>1042</v>
      </c>
      <c r="B610" t="s">
        <v>1052</v>
      </c>
      <c r="C610" t="s">
        <v>1046</v>
      </c>
      <c r="D610" s="446">
        <v>7</v>
      </c>
      <c r="G610" s="1">
        <v>148</v>
      </c>
      <c r="H610" s="1" t="s">
        <v>1052</v>
      </c>
    </row>
    <row r="611" spans="1:8">
      <c r="A611" t="s">
        <v>1042</v>
      </c>
      <c r="B611" t="s">
        <v>1053</v>
      </c>
      <c r="C611" t="s">
        <v>1046</v>
      </c>
      <c r="D611" s="446">
        <v>7</v>
      </c>
      <c r="G611" s="1">
        <v>148</v>
      </c>
      <c r="H611" s="1" t="s">
        <v>1053</v>
      </c>
    </row>
    <row r="612" spans="1:8">
      <c r="A612" t="s">
        <v>1042</v>
      </c>
      <c r="B612" t="s">
        <v>1054</v>
      </c>
      <c r="C612" t="s">
        <v>1046</v>
      </c>
      <c r="D612" s="446">
        <v>7</v>
      </c>
      <c r="G612" s="1">
        <v>148</v>
      </c>
      <c r="H612" s="1" t="s">
        <v>1054</v>
      </c>
    </row>
    <row r="613" spans="1:8">
      <c r="A613" t="s">
        <v>1042</v>
      </c>
      <c r="B613" t="s">
        <v>1054</v>
      </c>
      <c r="C613" t="s">
        <v>1046</v>
      </c>
      <c r="D613" s="446">
        <v>7</v>
      </c>
      <c r="G613" s="1">
        <v>148</v>
      </c>
      <c r="H613" s="1" t="s">
        <v>1054</v>
      </c>
    </row>
    <row r="614" spans="1:8">
      <c r="A614" t="s">
        <v>1042</v>
      </c>
      <c r="B614" t="s">
        <v>1054</v>
      </c>
      <c r="C614" t="s">
        <v>1046</v>
      </c>
      <c r="D614" s="446">
        <v>7</v>
      </c>
      <c r="G614" s="1">
        <v>148</v>
      </c>
      <c r="H614" s="1" t="s">
        <v>1054</v>
      </c>
    </row>
    <row r="615" spans="1:8">
      <c r="A615" t="s">
        <v>1042</v>
      </c>
      <c r="B615" t="s">
        <v>1055</v>
      </c>
      <c r="C615" t="s">
        <v>1050</v>
      </c>
      <c r="D615" s="446">
        <v>7</v>
      </c>
      <c r="G615" s="1">
        <v>148</v>
      </c>
      <c r="H615" s="1" t="s">
        <v>1055</v>
      </c>
    </row>
    <row r="616" spans="1:8">
      <c r="A616" t="s">
        <v>1042</v>
      </c>
      <c r="B616" t="s">
        <v>778</v>
      </c>
      <c r="C616" t="s">
        <v>1050</v>
      </c>
      <c r="D616" s="446">
        <v>7</v>
      </c>
      <c r="G616" s="1">
        <v>148</v>
      </c>
      <c r="H616" s="1" t="s">
        <v>778</v>
      </c>
    </row>
    <row r="617" spans="1:8">
      <c r="A617" t="s">
        <v>1042</v>
      </c>
      <c r="B617" t="s">
        <v>1056</v>
      </c>
      <c r="C617" t="s">
        <v>1050</v>
      </c>
      <c r="D617" s="446">
        <v>7</v>
      </c>
      <c r="G617" s="1">
        <v>148</v>
      </c>
      <c r="H617" s="1" t="s">
        <v>1056</v>
      </c>
    </row>
    <row r="618" spans="1:8">
      <c r="A618" t="s">
        <v>1042</v>
      </c>
      <c r="B618" t="s">
        <v>1057</v>
      </c>
      <c r="C618" t="s">
        <v>1050</v>
      </c>
      <c r="D618" s="446">
        <v>7</v>
      </c>
      <c r="G618" s="1">
        <v>148</v>
      </c>
      <c r="H618" s="1" t="s">
        <v>1057</v>
      </c>
    </row>
    <row r="619" spans="1:8">
      <c r="A619" t="s">
        <v>1042</v>
      </c>
      <c r="B619" t="s">
        <v>1058</v>
      </c>
      <c r="C619" t="s">
        <v>1050</v>
      </c>
      <c r="D619" s="446">
        <v>7</v>
      </c>
      <c r="G619" s="1">
        <v>148</v>
      </c>
      <c r="H619" s="1" t="s">
        <v>1058</v>
      </c>
    </row>
    <row r="620" spans="1:8">
      <c r="A620" t="s">
        <v>1042</v>
      </c>
      <c r="B620" t="s">
        <v>1059</v>
      </c>
      <c r="C620" t="s">
        <v>1050</v>
      </c>
      <c r="D620" s="446">
        <v>7</v>
      </c>
      <c r="G620" s="1">
        <v>148</v>
      </c>
      <c r="H620" s="1" t="s">
        <v>1059</v>
      </c>
    </row>
    <row r="621" spans="1:8">
      <c r="A621" t="s">
        <v>1042</v>
      </c>
      <c r="B621" t="s">
        <v>1060</v>
      </c>
      <c r="C621" t="s">
        <v>1050</v>
      </c>
      <c r="D621" s="446">
        <v>7</v>
      </c>
      <c r="G621" s="1">
        <v>148</v>
      </c>
      <c r="H621" s="1" t="s">
        <v>1060</v>
      </c>
    </row>
    <row r="622" spans="1:8">
      <c r="A622" t="s">
        <v>1042</v>
      </c>
      <c r="B622" t="s">
        <v>1061</v>
      </c>
      <c r="C622" t="s">
        <v>1050</v>
      </c>
      <c r="D622" s="446">
        <v>7</v>
      </c>
      <c r="G622" s="1">
        <v>148</v>
      </c>
      <c r="H622" s="1" t="s">
        <v>1061</v>
      </c>
    </row>
    <row r="623" spans="1:8">
      <c r="A623" t="s">
        <v>1042</v>
      </c>
      <c r="B623" t="s">
        <v>1062</v>
      </c>
      <c r="C623" t="s">
        <v>1050</v>
      </c>
      <c r="D623" s="446">
        <v>7</v>
      </c>
      <c r="G623" s="1">
        <v>148</v>
      </c>
      <c r="H623" s="1" t="s">
        <v>1062</v>
      </c>
    </row>
    <row r="624" spans="1:8">
      <c r="A624" t="s">
        <v>1063</v>
      </c>
      <c r="B624" t="s">
        <v>974</v>
      </c>
      <c r="C624" t="s">
        <v>1064</v>
      </c>
      <c r="D624" s="446">
        <v>7</v>
      </c>
      <c r="G624" s="1">
        <v>148</v>
      </c>
      <c r="H624" s="1" t="s">
        <v>974</v>
      </c>
    </row>
    <row r="625" spans="1:8">
      <c r="A625" t="s">
        <v>1063</v>
      </c>
      <c r="B625" t="s">
        <v>1065</v>
      </c>
      <c r="C625" t="s">
        <v>1066</v>
      </c>
      <c r="D625" s="446">
        <v>7</v>
      </c>
      <c r="G625" s="1">
        <v>148</v>
      </c>
      <c r="H625" s="1" t="s">
        <v>1065</v>
      </c>
    </row>
    <row r="626" spans="1:8">
      <c r="A626" t="s">
        <v>1063</v>
      </c>
      <c r="B626" t="s">
        <v>1067</v>
      </c>
      <c r="C626" t="s">
        <v>1068</v>
      </c>
      <c r="D626" s="446">
        <v>7</v>
      </c>
      <c r="G626" s="1">
        <v>148</v>
      </c>
      <c r="H626" s="1" t="s">
        <v>1067</v>
      </c>
    </row>
    <row r="627" spans="1:8">
      <c r="A627" t="s">
        <v>1063</v>
      </c>
      <c r="B627" t="s">
        <v>1067</v>
      </c>
      <c r="C627" t="s">
        <v>1069</v>
      </c>
      <c r="D627" s="446">
        <v>7</v>
      </c>
      <c r="G627" s="1">
        <v>148</v>
      </c>
      <c r="H627" s="1" t="s">
        <v>1067</v>
      </c>
    </row>
    <row r="628" spans="1:8">
      <c r="A628" t="s">
        <v>1063</v>
      </c>
      <c r="B628" t="s">
        <v>993</v>
      </c>
      <c r="C628" t="s">
        <v>1070</v>
      </c>
      <c r="D628" s="446">
        <v>7</v>
      </c>
      <c r="G628" s="1">
        <v>148</v>
      </c>
      <c r="H628" s="1" t="s">
        <v>993</v>
      </c>
    </row>
    <row r="629" spans="1:8">
      <c r="A629" t="s">
        <v>1063</v>
      </c>
      <c r="B629" t="s">
        <v>1071</v>
      </c>
      <c r="C629" t="s">
        <v>1072</v>
      </c>
      <c r="D629" s="446">
        <v>7</v>
      </c>
      <c r="G629" s="1">
        <v>148</v>
      </c>
      <c r="H629" s="1" t="s">
        <v>1071</v>
      </c>
    </row>
    <row r="630" spans="1:8">
      <c r="A630" t="s">
        <v>1063</v>
      </c>
      <c r="B630" t="s">
        <v>1073</v>
      </c>
      <c r="C630" t="s">
        <v>1069</v>
      </c>
      <c r="D630" s="446">
        <v>7</v>
      </c>
      <c r="G630" s="1">
        <v>148</v>
      </c>
      <c r="H630" s="1" t="s">
        <v>1073</v>
      </c>
    </row>
    <row r="631" spans="1:8">
      <c r="A631" t="s">
        <v>1063</v>
      </c>
      <c r="B631" t="s">
        <v>1073</v>
      </c>
      <c r="C631" t="s">
        <v>1069</v>
      </c>
      <c r="D631" s="446">
        <v>7</v>
      </c>
      <c r="G631" s="1">
        <v>148</v>
      </c>
      <c r="H631" s="1" t="s">
        <v>1073</v>
      </c>
    </row>
    <row r="632" spans="1:8">
      <c r="A632" t="s">
        <v>1063</v>
      </c>
      <c r="B632" t="s">
        <v>1074</v>
      </c>
      <c r="C632" t="s">
        <v>1075</v>
      </c>
      <c r="D632" s="446">
        <v>7</v>
      </c>
      <c r="G632" s="1">
        <v>148</v>
      </c>
      <c r="H632" s="1" t="s">
        <v>1074</v>
      </c>
    </row>
    <row r="633" spans="1:8">
      <c r="A633" t="s">
        <v>1063</v>
      </c>
      <c r="B633" t="s">
        <v>1076</v>
      </c>
      <c r="C633" t="s">
        <v>1066</v>
      </c>
      <c r="D633" s="446">
        <v>7</v>
      </c>
      <c r="G633" s="1">
        <v>148</v>
      </c>
      <c r="H633" s="1" t="s">
        <v>1076</v>
      </c>
    </row>
    <row r="634" spans="1:8">
      <c r="A634" t="s">
        <v>1077</v>
      </c>
      <c r="B634" t="s">
        <v>532</v>
      </c>
      <c r="C634" t="s">
        <v>533</v>
      </c>
      <c r="D634" s="446">
        <v>6.5</v>
      </c>
      <c r="G634" s="1">
        <v>138.5</v>
      </c>
      <c r="H634" s="1" t="s">
        <v>532</v>
      </c>
    </row>
    <row r="635" spans="1:8">
      <c r="A635" t="s">
        <v>1077</v>
      </c>
      <c r="B635" t="s">
        <v>532</v>
      </c>
      <c r="C635" t="s">
        <v>534</v>
      </c>
      <c r="D635" s="446">
        <v>6.5</v>
      </c>
      <c r="G635" s="1">
        <v>138.5</v>
      </c>
      <c r="H635" s="1" t="s">
        <v>532</v>
      </c>
    </row>
    <row r="636" spans="1:8">
      <c r="A636" t="s">
        <v>1077</v>
      </c>
      <c r="B636" t="s">
        <v>1039</v>
      </c>
      <c r="C636" t="s">
        <v>816</v>
      </c>
      <c r="D636" s="446">
        <v>7</v>
      </c>
      <c r="G636" s="1">
        <v>148</v>
      </c>
      <c r="H636" s="1" t="s">
        <v>1039</v>
      </c>
    </row>
    <row r="637" spans="1:8">
      <c r="A637" t="s">
        <v>1077</v>
      </c>
      <c r="B637" t="s">
        <v>868</v>
      </c>
      <c r="C637" t="s">
        <v>769</v>
      </c>
      <c r="D637" s="446">
        <v>6.5</v>
      </c>
      <c r="G637" s="1">
        <v>138.5</v>
      </c>
      <c r="H637" s="1" t="s">
        <v>868</v>
      </c>
    </row>
    <row r="638" spans="1:8">
      <c r="A638" t="s">
        <v>1077</v>
      </c>
      <c r="B638" t="s">
        <v>1040</v>
      </c>
      <c r="C638" t="s">
        <v>816</v>
      </c>
      <c r="D638" s="446">
        <v>7</v>
      </c>
      <c r="G638" s="1">
        <v>148</v>
      </c>
      <c r="H638" s="1" t="s">
        <v>1040</v>
      </c>
    </row>
    <row r="639" spans="1:8">
      <c r="A639" t="s">
        <v>1077</v>
      </c>
      <c r="B639" t="s">
        <v>923</v>
      </c>
      <c r="C639" t="s">
        <v>924</v>
      </c>
      <c r="D639" s="446">
        <v>6</v>
      </c>
      <c r="G639" s="1">
        <v>129</v>
      </c>
      <c r="H639" s="1" t="s">
        <v>923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стационар</vt:lpstr>
      <vt:lpstr>поликлиника</vt:lpstr>
      <vt:lpstr>амбулатории</vt:lpstr>
      <vt:lpstr>шт.</vt:lpstr>
      <vt:lpstr>Лист2</vt:lpstr>
      <vt:lpstr>амбулатории!Область_печати</vt:lpstr>
      <vt:lpstr>поликлиника!Область_печати</vt:lpstr>
      <vt:lpstr>стационар!Область_печати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2018-04-04T11:08:54Z</dcterms:modified>
</cp:coreProperties>
</file>